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35" windowWidth="20730" windowHeight="6525" activeTab="5"/>
  </bookViews>
  <sheets>
    <sheet name="Прил. 6, Табл. 1" sheetId="2" r:id="rId1"/>
    <sheet name="Прил. 6, Таб. 2" sheetId="5" r:id="rId2"/>
    <sheet name="Прил. 7, Табл. 1" sheetId="3" r:id="rId3"/>
    <sheet name="Прил. 7, Таб. 2" sheetId="6" r:id="rId4"/>
    <sheet name="Прил. 8, Табл. 1" sheetId="4" r:id="rId5"/>
    <sheet name="Прил. 8, Таб. 2" sheetId="7" r:id="rId6"/>
  </sheets>
  <definedNames>
    <definedName name="_xlnm._FilterDatabase" localSheetId="1" hidden="1">'Прил. 6, Таб. 2'!$A$10:$T$211</definedName>
    <definedName name="_xlnm._FilterDatabase" localSheetId="0" hidden="1">'Прил. 6, Табл. 1'!$A$13:$Q$53</definedName>
    <definedName name="_xlnm._FilterDatabase" localSheetId="3" hidden="1">'Прил. 7, Таб. 2'!$A$10:$T$211</definedName>
    <definedName name="_xlnm._FilterDatabase" localSheetId="2" hidden="1">'Прил. 7, Табл. 1'!$A$13:$Q$53</definedName>
    <definedName name="_xlnm._FilterDatabase" localSheetId="5" hidden="1">'Прил. 8, Таб. 2'!$A$10:$T$211</definedName>
    <definedName name="_xlnm._FilterDatabase" localSheetId="4" hidden="1">'Прил. 8, Табл. 1'!$A$13:$Q$53</definedName>
    <definedName name="_xlnm.Print_Titles" localSheetId="1">'Прил. 6, Таб. 2'!$8:$11</definedName>
    <definedName name="_xlnm.Print_Titles" localSheetId="0">'Прил. 6, Табл. 1'!$9:$13</definedName>
    <definedName name="_xlnm.Print_Titles" localSheetId="3">'Прил. 7, Таб. 2'!$8:$11</definedName>
    <definedName name="_xlnm.Print_Titles" localSheetId="2">'Прил. 7, Табл. 1'!$9:$13</definedName>
    <definedName name="_xlnm.Print_Titles" localSheetId="5">'Прил. 8, Таб. 2'!$8:$11</definedName>
    <definedName name="_xlnm.Print_Titles" localSheetId="4">'Прил. 8, Табл. 1'!$9:$13</definedName>
    <definedName name="_xlnm.Print_Area" localSheetId="1">'Прил. 6, Таб. 2'!$A$1:$J$220</definedName>
    <definedName name="_xlnm.Print_Area" localSheetId="0">'Прил. 6, Табл. 1'!$A$1:$O$66</definedName>
    <definedName name="_xlnm.Print_Area" localSheetId="3">'Прил. 7, Таб. 2'!$A$1:$J$220</definedName>
    <definedName name="_xlnm.Print_Area" localSheetId="2">'Прил. 7, Табл. 1'!$A$1:$O$66</definedName>
    <definedName name="_xlnm.Print_Area" localSheetId="5">'Прил. 8, Таб. 2'!$A$1:$J$220</definedName>
    <definedName name="_xlnm.Print_Area" localSheetId="4">'Прил. 8, Табл. 1'!$A$1:$O$66</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3" i="2" l="1"/>
  <c r="M52" i="2"/>
  <c r="M51" i="2"/>
  <c r="M49" i="2"/>
  <c r="M48" i="2"/>
  <c r="M47" i="2"/>
  <c r="M45" i="2"/>
  <c r="M44" i="2"/>
  <c r="M43" i="2"/>
  <c r="M40" i="2"/>
  <c r="M39" i="2"/>
  <c r="M38" i="2"/>
  <c r="M37" i="2"/>
  <c r="M36" i="2"/>
  <c r="M35" i="2"/>
  <c r="M34" i="2"/>
  <c r="M32" i="2"/>
  <c r="M30" i="2"/>
  <c r="M27" i="2"/>
  <c r="M25" i="2"/>
  <c r="M23" i="2"/>
  <c r="M21" i="2"/>
  <c r="M18" i="2"/>
  <c r="M17" i="2"/>
  <c r="M16" i="2"/>
  <c r="M14" i="2"/>
  <c r="J48" i="2" l="1"/>
  <c r="L48" i="4" l="1"/>
  <c r="J45" i="4"/>
  <c r="J44" i="4"/>
  <c r="J43" i="4"/>
  <c r="L43" i="4"/>
  <c r="M53" i="4"/>
  <c r="M51" i="4"/>
  <c r="J51" i="4"/>
  <c r="M53" i="3"/>
  <c r="M51" i="3"/>
  <c r="M49" i="3"/>
  <c r="M48" i="3"/>
  <c r="M45" i="3"/>
  <c r="M44" i="3"/>
  <c r="M43" i="3"/>
  <c r="M40" i="3"/>
  <c r="M39" i="3"/>
  <c r="M38" i="3"/>
  <c r="M37" i="3"/>
  <c r="M36" i="3"/>
  <c r="M32" i="3"/>
  <c r="M30" i="3"/>
  <c r="M23" i="3"/>
  <c r="M21" i="3"/>
  <c r="M18" i="3"/>
  <c r="M17" i="3"/>
  <c r="M16" i="3"/>
  <c r="J49" i="3"/>
  <c r="J48" i="3"/>
  <c r="J43" i="3"/>
  <c r="J25" i="2"/>
  <c r="J43" i="2"/>
  <c r="J49" i="2"/>
  <c r="J51" i="2"/>
  <c r="J14" i="2" s="1"/>
  <c r="J51" i="3"/>
  <c r="J34" i="2" l="1"/>
  <c r="L34" i="2"/>
  <c r="L14" i="2" s="1"/>
  <c r="J49" i="7" l="1"/>
  <c r="J50" i="7"/>
  <c r="J51" i="7"/>
  <c r="J48" i="7"/>
  <c r="J44" i="7"/>
  <c r="J37" i="7"/>
  <c r="J38" i="7"/>
  <c r="J39" i="7"/>
  <c r="J40" i="7"/>
  <c r="J35" i="7"/>
  <c r="J34" i="7"/>
  <c r="J33" i="7"/>
  <c r="J32" i="7"/>
  <c r="J25" i="7"/>
  <c r="J103" i="6"/>
  <c r="J104" i="6"/>
  <c r="J105" i="6"/>
  <c r="J102" i="6"/>
  <c r="J99" i="6"/>
  <c r="J98" i="6"/>
  <c r="J92" i="6"/>
  <c r="J93" i="6"/>
  <c r="J94" i="6"/>
  <c r="J91" i="6"/>
  <c r="J87" i="6"/>
  <c r="J88" i="6"/>
  <c r="J89" i="6"/>
  <c r="J86" i="6"/>
  <c r="J79" i="6"/>
  <c r="J49" i="6"/>
  <c r="J50" i="6"/>
  <c r="J51" i="6"/>
  <c r="J48" i="6"/>
  <c r="J44" i="6"/>
  <c r="J40" i="6"/>
  <c r="J39" i="6"/>
  <c r="J38" i="6"/>
  <c r="J37" i="6"/>
  <c r="J35" i="6"/>
  <c r="J34" i="6"/>
  <c r="J33" i="6"/>
  <c r="J32" i="6"/>
  <c r="I112" i="7"/>
  <c r="G112" i="7"/>
  <c r="I111" i="7"/>
  <c r="G111" i="7" s="1"/>
  <c r="G110" i="7"/>
  <c r="I110" i="7" s="1"/>
  <c r="G109" i="7"/>
  <c r="I109" i="7" s="1"/>
  <c r="G108" i="7"/>
  <c r="I108" i="7" s="1"/>
  <c r="G106" i="7"/>
  <c r="G105" i="7"/>
  <c r="I105" i="7" s="1"/>
  <c r="J105" i="7" s="1"/>
  <c r="G104" i="7"/>
  <c r="I104" i="7" s="1"/>
  <c r="J104" i="7" s="1"/>
  <c r="G103" i="7"/>
  <c r="I103" i="7" s="1"/>
  <c r="J103" i="7" s="1"/>
  <c r="G102" i="7"/>
  <c r="I102" i="7" s="1"/>
  <c r="J102" i="7" s="1"/>
  <c r="G101" i="7"/>
  <c r="I101" i="7" s="1"/>
  <c r="G100" i="7"/>
  <c r="I100" i="7" s="1"/>
  <c r="G98" i="7"/>
  <c r="I98" i="7" s="1"/>
  <c r="J98" i="7" s="1"/>
  <c r="G97" i="7"/>
  <c r="I97" i="7" s="1"/>
  <c r="G96" i="7"/>
  <c r="I96" i="7" s="1"/>
  <c r="G94" i="7"/>
  <c r="I94" i="7" s="1"/>
  <c r="J94" i="7" s="1"/>
  <c r="G93" i="7"/>
  <c r="I93" i="7" s="1"/>
  <c r="J93" i="7" s="1"/>
  <c r="G92" i="7"/>
  <c r="I92" i="7" s="1"/>
  <c r="J92" i="7" s="1"/>
  <c r="G91" i="7"/>
  <c r="I91" i="7" s="1"/>
  <c r="J91" i="7" s="1"/>
  <c r="G90" i="7"/>
  <c r="I90" i="7" s="1"/>
  <c r="G89" i="7"/>
  <c r="I89" i="7" s="1"/>
  <c r="G88" i="7"/>
  <c r="I88" i="7" s="1"/>
  <c r="J88" i="7" s="1"/>
  <c r="G87" i="7"/>
  <c r="I87" i="7" s="1"/>
  <c r="J87" i="7" s="1"/>
  <c r="G86" i="7"/>
  <c r="I86" i="7" s="1"/>
  <c r="J86" i="7" s="1"/>
  <c r="G85" i="7"/>
  <c r="I85" i="7" s="1"/>
  <c r="G84" i="7"/>
  <c r="I84" i="7" s="1"/>
  <c r="G83" i="7"/>
  <c r="I83" i="7" s="1"/>
  <c r="G82" i="7"/>
  <c r="I82" i="7" s="1"/>
  <c r="G81" i="7"/>
  <c r="I81" i="7" s="1"/>
  <c r="G80" i="7"/>
  <c r="D79" i="7"/>
  <c r="G78" i="7"/>
  <c r="I78" i="7" s="1"/>
  <c r="G77" i="7"/>
  <c r="I77" i="7" s="1"/>
  <c r="G76" i="7"/>
  <c r="I76" i="7" s="1"/>
  <c r="G75" i="7"/>
  <c r="I75" i="7" s="1"/>
  <c r="G74" i="7"/>
  <c r="I74" i="7" s="1"/>
  <c r="I73" i="7" s="1"/>
  <c r="G72" i="7"/>
  <c r="I72" i="7" s="1"/>
  <c r="G71" i="7"/>
  <c r="I71" i="7" s="1"/>
  <c r="G70" i="7"/>
  <c r="I70" i="7" s="1"/>
  <c r="G67" i="7"/>
  <c r="I67" i="7" s="1"/>
  <c r="J12" i="6"/>
  <c r="J25" i="6"/>
  <c r="J112" i="7"/>
  <c r="J99" i="7"/>
  <c r="J65" i="7"/>
  <c r="J112" i="6"/>
  <c r="I112" i="5"/>
  <c r="J112" i="5" s="1"/>
  <c r="G112" i="5"/>
  <c r="G58" i="5" s="1"/>
  <c r="J105" i="5"/>
  <c r="J104" i="5"/>
  <c r="J103" i="5"/>
  <c r="J102" i="5"/>
  <c r="J99" i="5"/>
  <c r="J98" i="5"/>
  <c r="J94" i="5"/>
  <c r="J93" i="5"/>
  <c r="J92" i="5"/>
  <c r="J91" i="5"/>
  <c r="I89" i="5"/>
  <c r="I79" i="5" s="1"/>
  <c r="J88" i="5"/>
  <c r="I88" i="5"/>
  <c r="J87" i="5"/>
  <c r="J86" i="5"/>
  <c r="D79" i="5"/>
  <c r="I73" i="5"/>
  <c r="I65" i="5" s="1"/>
  <c r="J65" i="5" s="1"/>
  <c r="I63" i="5"/>
  <c r="G63" i="5"/>
  <c r="I58" i="5"/>
  <c r="E58" i="5"/>
  <c r="E57" i="5"/>
  <c r="D57" i="5"/>
  <c r="I56" i="5"/>
  <c r="G56" i="5"/>
  <c r="E56" i="5"/>
  <c r="D56" i="5"/>
  <c r="I55" i="5"/>
  <c r="G55" i="5"/>
  <c r="E55" i="5"/>
  <c r="D55" i="5"/>
  <c r="I54" i="5"/>
  <c r="G54" i="5"/>
  <c r="E54" i="5"/>
  <c r="D54" i="5"/>
  <c r="I53" i="5"/>
  <c r="G53" i="5"/>
  <c r="E53" i="5"/>
  <c r="D53" i="5"/>
  <c r="I52" i="5"/>
  <c r="G52" i="5"/>
  <c r="E52" i="5"/>
  <c r="D52" i="5"/>
  <c r="J51" i="5"/>
  <c r="I51" i="5"/>
  <c r="G51" i="5"/>
  <c r="E51" i="5"/>
  <c r="D51" i="5"/>
  <c r="I50" i="5"/>
  <c r="J50" i="5" s="1"/>
  <c r="G50" i="5"/>
  <c r="E50" i="5"/>
  <c r="D50" i="5"/>
  <c r="J49" i="5"/>
  <c r="I49" i="5"/>
  <c r="G49" i="5"/>
  <c r="E49" i="5"/>
  <c r="D49" i="5"/>
  <c r="I48" i="5"/>
  <c r="J48" i="5" s="1"/>
  <c r="G48" i="5"/>
  <c r="E48" i="5"/>
  <c r="D48" i="5"/>
  <c r="I47" i="5"/>
  <c r="G47" i="5"/>
  <c r="E47" i="5"/>
  <c r="D47" i="5"/>
  <c r="I46" i="5"/>
  <c r="G46" i="5"/>
  <c r="E46" i="5"/>
  <c r="D46" i="5"/>
  <c r="I45" i="5"/>
  <c r="G45" i="5"/>
  <c r="E45" i="5"/>
  <c r="D45" i="5"/>
  <c r="J44" i="5"/>
  <c r="I44" i="5"/>
  <c r="G44" i="5"/>
  <c r="E44" i="5"/>
  <c r="D44" i="5"/>
  <c r="I43" i="5"/>
  <c r="G43" i="5"/>
  <c r="E43" i="5"/>
  <c r="D43" i="5"/>
  <c r="I42" i="5"/>
  <c r="G42" i="5"/>
  <c r="E42" i="5"/>
  <c r="D42" i="5"/>
  <c r="I41" i="5"/>
  <c r="G41" i="5"/>
  <c r="E41" i="5"/>
  <c r="D41" i="5"/>
  <c r="I40" i="5"/>
  <c r="J40" i="5" s="1"/>
  <c r="G40" i="5"/>
  <c r="E40" i="5"/>
  <c r="D40" i="5"/>
  <c r="J39" i="5"/>
  <c r="I39" i="5"/>
  <c r="G39" i="5"/>
  <c r="E39" i="5"/>
  <c r="D39" i="5"/>
  <c r="I38" i="5"/>
  <c r="J38" i="5" s="1"/>
  <c r="G38" i="5"/>
  <c r="E38" i="5"/>
  <c r="D38" i="5"/>
  <c r="J37" i="5"/>
  <c r="I37" i="5"/>
  <c r="G37" i="5"/>
  <c r="E37" i="5"/>
  <c r="D37" i="5"/>
  <c r="I36" i="5"/>
  <c r="G36" i="5"/>
  <c r="E36" i="5"/>
  <c r="D36" i="5"/>
  <c r="I35" i="5"/>
  <c r="J35" i="5" s="1"/>
  <c r="G35" i="5"/>
  <c r="E35" i="5"/>
  <c r="D35" i="5"/>
  <c r="J34" i="5"/>
  <c r="I34" i="5"/>
  <c r="G34" i="5"/>
  <c r="E34" i="5"/>
  <c r="D34" i="5"/>
  <c r="I33" i="5"/>
  <c r="J33" i="5" s="1"/>
  <c r="G33" i="5"/>
  <c r="E33" i="5"/>
  <c r="D33" i="5"/>
  <c r="J32" i="5"/>
  <c r="I32" i="5"/>
  <c r="G32" i="5"/>
  <c r="E32" i="5"/>
  <c r="D32" i="5"/>
  <c r="I31" i="5"/>
  <c r="G31" i="5"/>
  <c r="E31" i="5"/>
  <c r="D31" i="5"/>
  <c r="I30" i="5"/>
  <c r="G30" i="5"/>
  <c r="E30" i="5"/>
  <c r="D30" i="5"/>
  <c r="I29" i="5"/>
  <c r="G29" i="5"/>
  <c r="E29" i="5"/>
  <c r="D29" i="5"/>
  <c r="I28" i="5"/>
  <c r="G28" i="5"/>
  <c r="E28" i="5"/>
  <c r="D28" i="5"/>
  <c r="I27" i="5"/>
  <c r="G27" i="5"/>
  <c r="E27" i="5"/>
  <c r="D27" i="5"/>
  <c r="I26" i="5"/>
  <c r="G26" i="5"/>
  <c r="E26" i="5"/>
  <c r="D26" i="5"/>
  <c r="G25" i="5"/>
  <c r="E25" i="5"/>
  <c r="D25" i="5"/>
  <c r="I24" i="5"/>
  <c r="G24" i="5"/>
  <c r="E24" i="5"/>
  <c r="D24" i="5"/>
  <c r="I23" i="5"/>
  <c r="G23" i="5"/>
  <c r="E23" i="5"/>
  <c r="D23" i="5"/>
  <c r="I22" i="5"/>
  <c r="G22" i="5"/>
  <c r="E22" i="5"/>
  <c r="D22" i="5"/>
  <c r="I21" i="5"/>
  <c r="G21" i="5"/>
  <c r="E21" i="5"/>
  <c r="D21" i="5"/>
  <c r="I20" i="5"/>
  <c r="G20" i="5"/>
  <c r="E20" i="5"/>
  <c r="D20" i="5"/>
  <c r="I19" i="5"/>
  <c r="G19" i="5"/>
  <c r="E19" i="5"/>
  <c r="D19" i="5"/>
  <c r="I18" i="5"/>
  <c r="G18" i="5"/>
  <c r="E18" i="5"/>
  <c r="D18" i="5"/>
  <c r="I17" i="5"/>
  <c r="G17" i="5"/>
  <c r="E17" i="5"/>
  <c r="D17" i="5"/>
  <c r="I16" i="5"/>
  <c r="G16" i="5"/>
  <c r="E16" i="5"/>
  <c r="D16" i="5"/>
  <c r="I15" i="5"/>
  <c r="G15" i="5"/>
  <c r="E15" i="5"/>
  <c r="D15" i="5"/>
  <c r="I14" i="5"/>
  <c r="G14" i="5"/>
  <c r="E14" i="5"/>
  <c r="D14" i="5"/>
  <c r="I13" i="5"/>
  <c r="G13" i="5"/>
  <c r="E13" i="5"/>
  <c r="D13" i="5"/>
  <c r="G12" i="5"/>
  <c r="G79" i="7" l="1"/>
  <c r="I80" i="7"/>
  <c r="I79" i="7" s="1"/>
  <c r="J79" i="7" s="1"/>
  <c r="G73" i="7"/>
  <c r="J65" i="6"/>
  <c r="J89" i="7"/>
  <c r="I25" i="5"/>
  <c r="J79" i="5"/>
  <c r="J89" i="5"/>
  <c r="J53" i="4"/>
  <c r="J48" i="4"/>
  <c r="L47" i="4"/>
  <c r="J47" i="4" s="1"/>
  <c r="H40" i="4"/>
  <c r="E40" i="4"/>
  <c r="L40" i="4" s="1"/>
  <c r="J40" i="4" s="1"/>
  <c r="H39" i="4"/>
  <c r="E39" i="4"/>
  <c r="L39" i="4" s="1"/>
  <c r="J39" i="4" s="1"/>
  <c r="H38" i="4"/>
  <c r="E38" i="4"/>
  <c r="L38" i="4" s="1"/>
  <c r="J38" i="4" s="1"/>
  <c r="H37" i="4"/>
  <c r="E37" i="4"/>
  <c r="L37" i="4" s="1"/>
  <c r="J37" i="4" s="1"/>
  <c r="H36" i="4"/>
  <c r="E36" i="4"/>
  <c r="L36" i="4" s="1"/>
  <c r="J36" i="4" s="1"/>
  <c r="J35" i="4" s="1"/>
  <c r="J34" i="4" s="1"/>
  <c r="E35" i="4"/>
  <c r="H32" i="4"/>
  <c r="E32" i="4"/>
  <c r="L32" i="4" s="1"/>
  <c r="J32" i="4" s="1"/>
  <c r="H30" i="4"/>
  <c r="E30" i="4"/>
  <c r="L30" i="4" s="1"/>
  <c r="J30" i="4" s="1"/>
  <c r="G29" i="4"/>
  <c r="H29" i="4" s="1"/>
  <c r="E29" i="4"/>
  <c r="G27" i="4"/>
  <c r="H27" i="4" s="1"/>
  <c r="D27" i="4"/>
  <c r="E27" i="4" s="1"/>
  <c r="H25" i="4"/>
  <c r="D25" i="4"/>
  <c r="H23" i="4"/>
  <c r="E23" i="4"/>
  <c r="L23" i="4" s="1"/>
  <c r="J23" i="4" s="1"/>
  <c r="H21" i="4"/>
  <c r="E21" i="4"/>
  <c r="L21" i="4" s="1"/>
  <c r="J21" i="4" s="1"/>
  <c r="H18" i="4"/>
  <c r="L18" i="4" s="1"/>
  <c r="J18" i="4" s="1"/>
  <c r="E18" i="4"/>
  <c r="H17" i="4"/>
  <c r="E17" i="4"/>
  <c r="H16" i="4"/>
  <c r="L16" i="4" s="1"/>
  <c r="J53" i="3"/>
  <c r="J47" i="3"/>
  <c r="L47" i="3"/>
  <c r="M47" i="3" s="1"/>
  <c r="L43" i="3"/>
  <c r="H40" i="3"/>
  <c r="E40" i="3"/>
  <c r="H39" i="3"/>
  <c r="E39" i="3"/>
  <c r="H38" i="3"/>
  <c r="E38" i="3"/>
  <c r="H37" i="3"/>
  <c r="E37" i="3"/>
  <c r="H36" i="3"/>
  <c r="E36" i="3"/>
  <c r="L35" i="3"/>
  <c r="M35" i="3" s="1"/>
  <c r="J35" i="3"/>
  <c r="J34" i="3" s="1"/>
  <c r="E35" i="3"/>
  <c r="H32" i="3"/>
  <c r="E32" i="3"/>
  <c r="H30" i="3"/>
  <c r="E30" i="3"/>
  <c r="G29" i="3"/>
  <c r="H29" i="3" s="1"/>
  <c r="E29" i="3"/>
  <c r="G27" i="3"/>
  <c r="H27" i="3" s="1"/>
  <c r="D27" i="3"/>
  <c r="E27" i="3" s="1"/>
  <c r="D25" i="3"/>
  <c r="J25" i="3" s="1"/>
  <c r="J27" i="3" s="1"/>
  <c r="H23" i="3"/>
  <c r="E23" i="3"/>
  <c r="H21" i="3"/>
  <c r="E21" i="3"/>
  <c r="H18" i="3"/>
  <c r="E18" i="3"/>
  <c r="H17" i="3"/>
  <c r="E17" i="3"/>
  <c r="J16" i="4" l="1"/>
  <c r="L17" i="4"/>
  <c r="J17" i="4" s="1"/>
  <c r="L35" i="4"/>
  <c r="L34" i="4" s="1"/>
  <c r="L34" i="3"/>
  <c r="M34" i="3" s="1"/>
  <c r="J12" i="7"/>
  <c r="I12" i="5"/>
  <c r="J12" i="5" s="1"/>
  <c r="E25" i="4"/>
  <c r="L25" i="4" s="1"/>
  <c r="E25" i="3"/>
  <c r="L25" i="3" s="1"/>
  <c r="M25" i="3" s="1"/>
  <c r="J25" i="4" l="1"/>
  <c r="J27" i="4" s="1"/>
  <c r="L27" i="4"/>
  <c r="L14" i="4" s="1"/>
  <c r="J14" i="4" s="1"/>
  <c r="Q45" i="4"/>
  <c r="M18" i="4"/>
  <c r="M40" i="4"/>
  <c r="M43" i="4"/>
  <c r="M44" i="4"/>
  <c r="M14" i="4"/>
  <c r="M16" i="4"/>
  <c r="M17" i="4"/>
  <c r="M21" i="4"/>
  <c r="M32" i="4"/>
  <c r="M25" i="4"/>
  <c r="M36" i="4"/>
  <c r="M37" i="4"/>
  <c r="M34" i="4"/>
  <c r="M45" i="4"/>
  <c r="M30" i="4"/>
  <c r="M23" i="4"/>
  <c r="M38" i="4"/>
  <c r="L27" i="3"/>
  <c r="M27" i="3" s="1"/>
  <c r="J25" i="5"/>
  <c r="L43" i="2"/>
  <c r="M48" i="4" l="1"/>
  <c r="M49" i="4"/>
  <c r="M39" i="4"/>
  <c r="M35" i="4"/>
  <c r="M27" i="4"/>
  <c r="M47" i="4"/>
  <c r="L14" i="3"/>
  <c r="M14" i="3" l="1"/>
  <c r="J14" i="3"/>
  <c r="J35" i="2"/>
  <c r="L35" i="2"/>
  <c r="L27" i="2"/>
  <c r="G29" i="2"/>
  <c r="G27" i="2"/>
  <c r="E29" i="2"/>
  <c r="D27" i="2"/>
  <c r="D25" i="2" s="1"/>
  <c r="J27" i="2" s="1"/>
  <c r="E23" i="2" l="1"/>
  <c r="L47" i="2" l="1"/>
  <c r="J47" i="2"/>
  <c r="J53" i="2"/>
  <c r="J52" i="2"/>
  <c r="H17" i="2" l="1"/>
  <c r="H18" i="2"/>
  <c r="H21" i="2"/>
  <c r="H23" i="2"/>
  <c r="H25" i="2"/>
  <c r="H27" i="2"/>
  <c r="H29" i="2"/>
  <c r="H30" i="2"/>
  <c r="H32" i="2"/>
  <c r="H36" i="2"/>
  <c r="H37" i="2"/>
  <c r="H38" i="2"/>
  <c r="H39" i="2"/>
  <c r="H40" i="2"/>
  <c r="H16" i="2"/>
  <c r="E18" i="2"/>
  <c r="E21" i="2"/>
  <c r="E25" i="2"/>
  <c r="E27" i="2"/>
  <c r="E30" i="2"/>
  <c r="E32" i="2"/>
  <c r="E35" i="2"/>
  <c r="E36" i="2"/>
  <c r="E37" i="2"/>
  <c r="E38" i="2"/>
  <c r="E39" i="2"/>
  <c r="E40" i="2"/>
  <c r="E17" i="2"/>
</calcChain>
</file>

<file path=xl/sharedStrings.xml><?xml version="1.0" encoding="utf-8"?>
<sst xmlns="http://schemas.openxmlformats.org/spreadsheetml/2006/main" count="4844" uniqueCount="452">
  <si>
    <t>Единица измерения</t>
  </si>
  <si>
    <t>1. Скорая медицинская помощь, включая скорую специализированную медицинскую помощь, не входящая в территориальную программу ОМС &lt;**&gt;, в том числе:</t>
  </si>
  <si>
    <t>вызов</t>
  </si>
  <si>
    <t>не идентифицированным и не застрахованным в системе ОМС лицам</t>
  </si>
  <si>
    <t>скорая медицинская помощь при санитарно-авиационной эвакуации</t>
  </si>
  <si>
    <t>2. Первичная медико-санитарная помощь, предоставляемая:</t>
  </si>
  <si>
    <t>2.1 в амбулаторных условиях:</t>
  </si>
  <si>
    <t>2.1.1 с профилактической и иными целями &lt;***&gt;, в том числе:</t>
  </si>
  <si>
    <t>посещение</t>
  </si>
  <si>
    <t>2.1.2 в связи с заболеваниями - обращений &lt;****&gt;, в том числе:</t>
  </si>
  <si>
    <t>обращение</t>
  </si>
  <si>
    <t>2.2 в условиях дневных стационаров &lt;*****&gt;, в том числе:</t>
  </si>
  <si>
    <t>случай лечения</t>
  </si>
  <si>
    <t>4. Специализированная, в том числе высокотехнологичная, медицинская помощь</t>
  </si>
  <si>
    <t>4.1 в условиях дневных стационаров &lt;*****&gt;, в том числе:</t>
  </si>
  <si>
    <t>4.2 в условиях круглосуточных стационаров, в том числе:</t>
  </si>
  <si>
    <t>5. Паллиативная медицинская помощь:</t>
  </si>
  <si>
    <t>койко-день</t>
  </si>
  <si>
    <t>случай госпитализации</t>
  </si>
  <si>
    <t>07.1</t>
  </si>
  <si>
    <t>08.1</t>
  </si>
  <si>
    <t>10.1</t>
  </si>
  <si>
    <t>12.1</t>
  </si>
  <si>
    <t>13.1</t>
  </si>
  <si>
    <t>15.1</t>
  </si>
  <si>
    <t>15.2</t>
  </si>
  <si>
    <t>16.1</t>
  </si>
  <si>
    <t>&lt;****&gt; Законченных случаев лечения заболевания в амбулаторных условиях с кратностью посещений по поводу одного заболевания не менее 2.</t>
  </si>
  <si>
    <t>№ строки</t>
  </si>
  <si>
    <t>Утвержденная стоимость территориальной программы государственных гарантий бесплатного оказания гражданам медицинской помощи по видам и условиям ее оказания за счет бюджетных ассигнований консолидированного бюджета субъекта Российской Федерации (далее - бюджетные ассигнования) на 2025 год</t>
  </si>
  <si>
    <t xml:space="preserve">Установленный ТПГГ объем медицинской помощи, не входящей в базовую программу ОМС, в расчете на одного жителя </t>
  </si>
  <si>
    <t>Установленный ТПГГ норматив финансовых затрат консолидированного бюджета субъекта Российской Федерации на единицу объема медицинской помощи,  не входящей в базовую программу  ОМС</t>
  </si>
  <si>
    <t>Общий норматив объема медицинской помощи, оказываемой за счет бюджетных асигнований, включая средства МБТ в бюджет  ТФОМС, в том числе:</t>
  </si>
  <si>
    <t xml:space="preserve">Подушевой норматив финансирования ТПГГ в разрезе направлений расходования бюджетных ассигнований консолидированного бюджета субъекта Российской Федерации </t>
  </si>
  <si>
    <t>рубли</t>
  </si>
  <si>
    <t>%</t>
  </si>
  <si>
    <t>доли в структуре расходов</t>
  </si>
  <si>
    <t>тысячи рублей</t>
  </si>
  <si>
    <t>5.2. Паллиативная медицинская помощь в стационарных условиях (включая койки паллиативной медицинской помощи и койки сестринского ухода),  в том числе ветеранам боевых действий</t>
  </si>
  <si>
    <t xml:space="preserve">       посещение по паллиативной медицинской помощи без учета посещений на дому патронажными бригадами</t>
  </si>
  <si>
    <t xml:space="preserve">      посещения на дому выездными патронажными бригадами,</t>
  </si>
  <si>
    <t xml:space="preserve">                в том числе для детского населения</t>
  </si>
  <si>
    <t xml:space="preserve">                 в том числе для детского населения</t>
  </si>
  <si>
    <t xml:space="preserve"> норматив финансовых затрат  на единицу объема медицинской помощи за счет бюджетных асигнований (без учета средств МБТ в бюджет ТФОМС на  предоставление медицинской помощи  сверх  базовой программы ОМС) </t>
  </si>
  <si>
    <t xml:space="preserve">Утвержденная стоимость ТПГГ по направлениям расходования  бюджетных ассигнований консолидированного бюджета субъекта Российской Федерации </t>
  </si>
  <si>
    <t>Х</t>
  </si>
  <si>
    <t>7. Высокотехнологичная медицинская помощь, оказываемая в подведомственных медицинских организациях, в том числе:</t>
  </si>
  <si>
    <t xml:space="preserve">8. Расходы на содержание и обеспечение деятельности подведомственных медицинских организаций, из них на: </t>
  </si>
  <si>
    <t>8.1. финансовое обеспечение расходов, не включенных в структуру тарифов на оплату медицинской помощи, предусмотренную в территориальной программе ОМС  (далее - тарифы ОМС)</t>
  </si>
  <si>
    <t>8.2. приобретение, обслуживание, ремонт медицинского оборудования, за исключением расходов подведомственных медицинских организаций, осуществляемых за счет средств ОМС, предусмотренных на эти цели в структуре тарифов ОМС</t>
  </si>
  <si>
    <t xml:space="preserve">II. Ненормируемая медицинская помощь и  прочие виды медицинских и иных услуг, в том числе:  </t>
  </si>
  <si>
    <t>I. Нормируемая медицинская помощь</t>
  </si>
  <si>
    <t xml:space="preserve">&lt;**&gt; Нормативы объема скорой медицинской помощи и нормативы финансовых затрат на один случай оказания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судами,и устанавливаются субъектом Российской Федерации. Средний норматив финансовых затрат за счет средств соответствующих бюджетов на один  с учетом реальной потребности (за исключением расходов на авиационные работы) составляет </t>
  </si>
  <si>
    <t>Медицинская помощь, прочие виды медицинских и иных услуг, дополнительные меры социальной защиты (поддержки), предоставляемые за счет бюджетных ассигнований, в том числе:</t>
  </si>
  <si>
    <t>Общий норматив финансовых затрат  на единицу объема медицинской помощи, оказываемой за счет бюджетных асигнований, включая средства МБТ в бюджет ТФОМС, &lt;*&gt; в том числе:</t>
  </si>
  <si>
    <t>3. В условиях дневных стационаров (первичная медико-санитарная помощь, специализированная медицинская помощь) &lt;*****&gt;, в том числе:</t>
  </si>
  <si>
    <t>5.1. Первичная медицинская помощь, в том числе доврачебная и врачебная (включая ветеранов боевых действий) &lt;***&gt;, всего, в том числе:</t>
  </si>
  <si>
    <t>5.3 Паллиативная медицинская помощь в условиях дневного стационара &lt;******&gt;</t>
  </si>
  <si>
    <t>&lt;***&gt; Включает посещения, связанные с профилактическими мероприятиями,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 а также в образовательных организациях высшего образования в целях раннего (своевременного) выявления незаконного потребления наркотических средств и психотропных веществ, а также посещения по паллиативной медицинской помощи, в том числе  посещения на дому выездными патронажными бригадами, для которых устанавливаются отдельные нормативы (п. 5.1.); при этом объемы паллиативной медицинской помощи, оказанной в амбулаторных условия и на дому, учитываются в посещениях с профилактической и иными целями (п. 2.1.1.).</t>
  </si>
  <si>
    <t xml:space="preserve">&lt;******&gt; Субъект Российской Федерации с учетом реальной потребности вправе устанавливать  отдельные нормативы объема и стоимости единицы объема для оказываемой в условиях дневного стационара паллиативной медицинской помощи (п. 5.3.); при этом объемы паллиативной медицинской помощи, оказанной в дневном стационаре, учитываются в случаях лечения в условиях дневного стационара (п. 2.2., 3., 4.1.).    </t>
  </si>
  <si>
    <t>6. Медицинские и иные государственные и муниципальные услуги (работы), оказываемые (выполняемые) в медицинских организациях, подведомственных исполнительному органу субъекта Российской Федерации и органам местного самоуправления соответственно, входящих в номенклатуру медицинских организаций, утверждаемую Министерством здравоохранения Российской Федерации  (далее - подведомственные медицинские организации) &lt;*******&gt;, за исключением  медицинской помощи, оказываемой за счет средств ОМС</t>
  </si>
  <si>
    <t>7.2. дополнительные объемы высокотехнологичной медицинской помощи,  включенной в базовую программу ОМС в соответствии с разделом I приложения № 1 к Программе&lt;********&gt;</t>
  </si>
  <si>
    <t>&lt;********&gt; Указываются расходы консолидированного бюджета субъекта Российской Федерации, направляемые в виде субсидий напрямую подведомственным медицинским организациям на оплату высокотехнологичной медицинской помощи,  предусмотренной в базовой программе ОМС  согласно разделу I приложения № 1 к Программе, в дополнение к объемам высокотехнологичной медицинской помощи, предоставляемым в рамках территориальной программы ОМС.</t>
  </si>
  <si>
    <t>&lt;*******&gt;Отражаются расходы подведомственных медицинских организаций на оказание медицинских и иных услуг (работ), не оплачиваемых по территориальной программе ОМС, в том числе в центрах профилактики и борьбы со СПИДом, врачебно-физкультурных диспансерах, центрах охраны здоровья семьи и репродукции, медико-генетических центрах (консультациях) и соответствующих структурных подразделениях медицинских организаций, центрах охраны репродуктивного здоровья подростков, центрах медицинской профилактики, центрах профессиональной патологии и в соответствующих структурных подразделениях медицинских организаций, бюро судебно-медицинской экспертизы, патолого-анатомических бюро и патолого-анатомических отделениях медицинских организаций (за исключением диагностических исследований, проводимых по заболеваниям, указанным в разделе III Программы, финансовое обеспечение которых осуществляется за счет средств обязательного медицинского страхования в рамках базовой программы обязательного медицинского страхования), медицинских информационно-аналитических центрах, бюро медицинской статистики, на станциях переливания крови (в центрах крови) и отделениях переливания крови (отделениях трансфузиологии) медицинских организаций, в домах ребенка, включая специализированные, в молочных кухнях и прочих медицинских организациях, входящих в номенклатуру медицинских организаций, утверждаемую Минздравм России. й помощи, включенной в базовую программу обязательного медицинского страхования) (за исключением первичной медико-санитарной помощи, включенной в базовую программу обязательного медицинского страхования).</t>
  </si>
  <si>
    <t xml:space="preserve">III.  Дополнительные меры социальной защиты (поддержки) отдельных категорий граждан, предоставляемые в соответствии с законодательством Российской Федерации и субъекта Российской Федерации, в том числе:  </t>
  </si>
  <si>
    <r>
      <t>9. Обеспечение при амбулаторном лечении (бесплатно или с 50-процентной скидкой) лекарственными препаратами, медицинскими изделиями, продуктами лечебного (энтерального) питания</t>
    </r>
    <r>
      <rPr>
        <sz val="11"/>
        <rFont val="Times New Roman"/>
        <family val="1"/>
        <charset val="204"/>
      </rPr>
      <t xml:space="preserve">&lt;*********&gt;  </t>
    </r>
    <r>
      <rPr>
        <b/>
        <sz val="11"/>
        <rFont val="Times New Roman"/>
        <family val="1"/>
        <charset val="204"/>
      </rPr>
      <t xml:space="preserve">                           </t>
    </r>
  </si>
  <si>
    <t>&lt;*********&gt; Не ключены бюджетные ассигнования федерального бюджета, направляемые в бюджет субъекта Российской Федерации в виде субвенции на софинансирование расходных обязательств субъектов Российской Федерации по предоставлению отдельным категориям граждан социальной услуги по бесплатному (с 50 %-ной скидкой со стоимости) обеспечению лекарственными препаратами и медицинскими изделиями по рецептам врачей при амбулаторном лечении, а также специализированными продуктами лечебного питания для детей-инвалидов; иныеМБТ на финансовое обеспечение расходов по обеспечению пациентов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</si>
  <si>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18</t>
  </si>
  <si>
    <t>19</t>
  </si>
  <si>
    <t>20</t>
  </si>
  <si>
    <t>20.1</t>
  </si>
  <si>
    <t>20.2</t>
  </si>
  <si>
    <t>19.2</t>
  </si>
  <si>
    <t>19.1</t>
  </si>
  <si>
    <t>15.2.1</t>
  </si>
  <si>
    <t>21</t>
  </si>
  <si>
    <t>22</t>
  </si>
  <si>
    <t>23</t>
  </si>
  <si>
    <t xml:space="preserve">&lt;*&gt; Общий норматив финансовых затрат  на единицу объема медицинской помощи в графе 7, оказываемой за счет бюджетных асигнований консолидированного бюджета субъекта Российской Федерации, включая средства межбюджетного трансферта в бюджет территориального фонда  обязательного медицинского страхования (далее - МБТ, ТФОМС) на финансовое обеспечение дополнительных объемов медицинской помощи по видам и условиям ее оказания, предоставляемой  по территориальной программе обязательного медицинского страхования (далее - ОМС) сверх  установленных  базовой программой ОМС  рассчитывается как сумма производных норматива объема медицинской помощи в графе 5 на норматив финансовых затрат  на единицу объема медицинской помощи в графе 8 и норматива объема медицинской помощи, оказываемой по территориальной программе ОМС сверх  базовой программы ОМС в графе 6 на норматив финансовых затрат  на единицу объема медицинской помощи, оказываемой по территориальной программе ОМС сверх  базовой программы ОМС в графе 9, разделенная на общий норматив объема медицинской помощи  в графе 4.          </t>
  </si>
  <si>
    <t>4=5+6</t>
  </si>
  <si>
    <t>7= (5*8+6*9)/4</t>
  </si>
  <si>
    <t xml:space="preserve">10. Бесплатное (со скидкой) зубное протезирование &lt;**********&gt;   </t>
  </si>
  <si>
    <t xml:space="preserve">11. Осуществление транспортировки пациентов с хронической почечной недостаточностью от места их фактического проживания до места получения  заместительной почечной терапии и обратно &lt;**********&gt;   </t>
  </si>
  <si>
    <t>&lt;**********&gt; В случае осуществления  бесплатного (со скидкой) зубного протезирования и транспортировки пациентов с хронической почечной недостаточностью от места их фактического проживания до места получения  заместительной почечной терапии и обратно за счет средств, предусмотренных в консолидированном бюджете субъекта Российской Федерации по кодам бюджетной классификации Российской Федерации 09 "Здравоохранение" и 10 "Социальная политика" (приказ Министерства финансов субъекта Российской Федерации от 24.05.2022 № 82н) не исполнительному органу субъекта Российской Федерации в сфере охраны здоровья, а иным исполнительным органам субъекта Российской Федерации, бюджетные ассигнования на указанные цели не включаются в стоимость ТПГГ и соответствующий подушевой норматив ее финансового обеспечения, а отражаются в пояснительной записке к ТПГГ и сопровождаются выпиской из закона о бюджете субъекта Российской Федерации с указанием размера бюджетных ассигнований, предусмотренных на вышеуказаные цели, и наименования исполнительного органа субъекта Российской Федерации, которому они предусмотрены.</t>
  </si>
  <si>
    <t>норматив объема медицинской помощи за счет бюджетных ассигнований (без учета медицинской помощи, оказываемой по ТП ОМС сверх  базовой программы ОМС за счет средств МБТ в бюджет ТФОМС)</t>
  </si>
  <si>
    <t>норматив объема медицинской помощи, оказываемой по ТП ОМС сверх  базовой программы ОМС за счет средств МБТ в бюджет ТФОМС</t>
  </si>
  <si>
    <t xml:space="preserve"> норматив финансовых затрат  на единицу объема медицинской помощи, оказываемой по ТП ОМС сверх  базовой программы ОМС за счет средств МБТ в бюджет ТФОМС</t>
  </si>
  <si>
    <t>за счет  бюджетных ассигнований, включая средства МБТ в бюджет  ТФОМС на финансовое обеспечение медицинской помощи, оказываемой по ТП ОМС сверх  базовой программы ОМС</t>
  </si>
  <si>
    <t xml:space="preserve"> за счет средств МБТ в бюджет  ТФОМС на финансовое обеспечение медицинской помощи, оказываемой по ТП ОМС сверх  базовой программы ОМС</t>
  </si>
  <si>
    <t xml:space="preserve">Установленные  территориальной программой государственных гарантий бесплатного оказания гражданам медицинской помощи (далее - ТПГГ) виды и условия оказания медицинской помощи, а также иные направления расходования бюджетных ассигнований консолидированного бюджета субъекта Российской Федерации (далее - бюджетные ассигнования), включая бюджетные ассигнования, передаваемые в виде межбюджетного трансферта в бюджет территориального фонда  обязательного медицинского страхования (далее - МБТ, ТФОМС) на финансовое обеспечение дополнительных объемов медицинской помощи по видам и условиям ее оказания, предоставляемой  по территориальной программе обязательного медицинского страхования  сверх  установленных  базовой программой обязательного медицинского  страхования  (далее  соответственно - ТП ОМС,  базовая программа ОМС) </t>
  </si>
  <si>
    <t>9.1</t>
  </si>
  <si>
    <t>&lt;*****&gt; Субъект Российской Федерации устанавливает  раздельные нормативы объема и стоимости единицы объема для оказываемой в условиях дневного стационара первичной медико-санитарной помощи и специализированной медицинской помощи, включающие случаи оказания медицинской помощи по профилю "медицинская реабилитация" и случаи оказания  паллиативной медицинской помощи в условиях дневного стационара, с учетом реальной потребности населения, а также общие нормативы объема и стоимости единицы объема медицинской помощи в условиях дневного стационара.</t>
  </si>
  <si>
    <t>А</t>
  </si>
  <si>
    <t>Б</t>
  </si>
  <si>
    <t>В</t>
  </si>
  <si>
    <t xml:space="preserve"> 7.1. не включенная в базовую программу ОМС и предусмотренная разделом II приложения № 1 к Программе государственных гарантий бесплатного оказания гражданам медицинской помощи  на 2025 год и на плановый период 2026 и 2027 годов, утвержденной постановлением Правительства Российской Федерации от декабря 2024 г. №  (далее – Программа )</t>
  </si>
  <si>
    <t>Утвержденная стоимость территориальной программы государственных гарантий бесплатного оказания гражданам медицинской помощи по видам и условиям ее оказания за счет бюджетных ассигнований консолидированного бюджета субъекта Российской Федерации (далее - бюджетные ассигнования) на 2026 год</t>
  </si>
  <si>
    <t>Утвержденная стоимость территориальной программы государственных гарантий бесплатного оказания гражданам медицинской помощи по видам и условиям ее оказания за счет бюджетных ассигнований консолидированного бюджета субъекта Российской Федерации (далее - бюджетные ассигнования) на 2027 год</t>
  </si>
  <si>
    <t>Таблица 1</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</si>
  <si>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2025 год</t>
  </si>
  <si>
    <t>Виды и условия оказания медицинской помощи</t>
  </si>
  <si>
    <t>Объем медицинской помощи в расчете на одного жителя (норматив объемов предоставления медицинской помощи в расчете на одно застрахованное лицо)</t>
  </si>
  <si>
    <t>Стоимость единицы объема медицинской помощи (норматив финансовых затрат на единицу объема предоставления медицинской помощи)</t>
  </si>
  <si>
    <t>Подушевые нормативы финансирования территориальной программы</t>
  </si>
  <si>
    <t>Стоимость территориальной программы по источникам ее финансового обеспечения</t>
  </si>
  <si>
    <t>руб.</t>
  </si>
  <si>
    <t>тыс. руб.</t>
  </si>
  <si>
    <t>в % к итогу</t>
  </si>
  <si>
    <t>за счет средств бюджета субъекта РФ</t>
  </si>
  <si>
    <t>за счет средств ОМС</t>
  </si>
  <si>
    <t>III. Медицинская помощь в рамках территориальной программы ОМС:</t>
  </si>
  <si>
    <t>X</t>
  </si>
  <si>
    <t>1. Скорая, в том числе скорая специализированная, медицинская помощь (сумма строк 31+39+47)</t>
  </si>
  <si>
    <t>2. Первичная медико-санитарная помощь, за исключением медицинской реабилитации</t>
  </si>
  <si>
    <t>2.1. В амбулаторных условиях:</t>
  </si>
  <si>
    <t>2.1.1. для проведения профилактических медицинских осмотров (сумма строк 33.1+41.1+49.1)</t>
  </si>
  <si>
    <t>23.1</t>
  </si>
  <si>
    <t>2.1.2. для проведения диспансеризации *********, всего (сумма строк 33.2+41.2+49.2), в том числе:</t>
  </si>
  <si>
    <t>23.2</t>
  </si>
  <si>
    <t>комплексное посещение</t>
  </si>
  <si>
    <t>для проведения углубленной диспансеризации (сумма строк 33.2.1+41.2.1+49.2.1)</t>
  </si>
  <si>
    <t>23.2.1</t>
  </si>
  <si>
    <t>2.1.3. для проведения диспансеризации для оценки репродуктивного здоровья женщин и мужчин (сумма строк 33.3+41.3+49.3)</t>
  </si>
  <si>
    <t>23.3</t>
  </si>
  <si>
    <t>женщины</t>
  </si>
  <si>
    <t>23.3.1</t>
  </si>
  <si>
    <t>мужчины</t>
  </si>
  <si>
    <t>23.3.2</t>
  </si>
  <si>
    <t>2.1.4. для посещений с иными целями (сумма строк 33.4+41.4+49.4)</t>
  </si>
  <si>
    <t>23.4</t>
  </si>
  <si>
    <t>2.1.5. в неотложной форме (сумма строк 33.5+41.5+49.5)</t>
  </si>
  <si>
    <t>23.5</t>
  </si>
  <si>
    <t>посещения</t>
  </si>
  <si>
    <t>2.1.6. в связи с заболеваниями (обращений), всего (сумма строк 33.6+41.6+49.6), из них:</t>
  </si>
  <si>
    <t>23.6</t>
  </si>
  <si>
    <t>для проведения отдельных диагностических (лабораторных) исследований:</t>
  </si>
  <si>
    <t>23.6.1</t>
  </si>
  <si>
    <t>компьютерная томография (сумма строк 33.6.1.1+41.6.1.1+49.6.1.1)</t>
  </si>
  <si>
    <t>23.6.1.1</t>
  </si>
  <si>
    <t>исследования</t>
  </si>
  <si>
    <t>магнитно-резонансная томография  (сумма строк 33.6.1.2+41.6.1.2+49.6.1.2)</t>
  </si>
  <si>
    <t>23.6.1.2</t>
  </si>
  <si>
    <t>ультразвуковое исследование сердечно-сосудистой системы  (сумма строк 33.6.1.3+41.6.1.3+49.6.1.3)</t>
  </si>
  <si>
    <t>23.6.1.3</t>
  </si>
  <si>
    <t>эндоскопическое диагностическое исследование  (сумма строк 33.6.1.4+41.6.1.4+49.6.1.4)</t>
  </si>
  <si>
    <t>23.6.1.4</t>
  </si>
  <si>
    <t>молекулярно-генетическое исследование с целью диагностики онкологических заболеваний  (сумма строк 33.6.1.5+41.6.1.5+49.6.1.5)</t>
  </si>
  <si>
    <t>23.6.1.5</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</si>
  <si>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  (сумма строк 33.6.1.6+41.6.1.6+49.6.1.6)</t>
  </si>
  <si>
    <t>23.6.1.6</t>
  </si>
  <si>
    <t>ПЭТ-КТ при онкологических заболеваниях  (сумма строк 33.6.1.7+41.6.1.7+49.6.1.7)</t>
  </si>
  <si>
    <t>23.6.1.7</t>
  </si>
  <si>
    <t>ОФЭКТ/КТ  (сумма строк 33.6.1.8+41.6.1.8+49.6.1.8)</t>
  </si>
  <si>
    <t>23.6.1.8</t>
  </si>
  <si>
    <t>2.1.7. школа для больных с хроническими заболеваниями  (сумма строк 33.7+41.7+49.7)</t>
  </si>
  <si>
    <t>23.7</t>
  </si>
  <si>
    <t>школа сахарного диабета  (сумма строк 33.7.1+41.7.1+49.7.1)</t>
  </si>
  <si>
    <t>23.7.1</t>
  </si>
  <si>
    <t>2.1.8. диспансерное наблюдение (сумма строк 33.8+41.8+49.8), в том числе по поводу:</t>
  </si>
  <si>
    <t>23.8</t>
  </si>
  <si>
    <t>онкологических заболеваний (сумма строк 33.8.1+41.8.1+49.8.1)</t>
  </si>
  <si>
    <t>23.8.1</t>
  </si>
  <si>
    <t>сахарного диабета (сумма строк 33.8.2+41.8.2+49.8.2)</t>
  </si>
  <si>
    <t>23.8.2</t>
  </si>
  <si>
    <t>болезней системы кровообращения (сумма строк 33.8.3+41.8.3+49.8.3)</t>
  </si>
  <si>
    <t>23.8.3</t>
  </si>
  <si>
    <t>2.1.9. посещения с профилактическими целями центров здоровья (сумма строк 33.9+41.9+49.9)</t>
  </si>
  <si>
    <t>23.9</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</si>
  <si>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(сумма строк 34+42+50), в том числе:</t>
  </si>
  <si>
    <t>24</t>
  </si>
  <si>
    <t>3.1. для медицинской помощи по профилю "онкология", в том числе: (сумма строк 34.1+42.1+50.1)</t>
  </si>
  <si>
    <t>24.1</t>
  </si>
  <si>
    <t>3.2. для медицинской помощи при экстракорпоральном оплодотворении (сумма строк 34.2+42.2+50.2)</t>
  </si>
  <si>
    <t>24.2</t>
  </si>
  <si>
    <t>3.3. для  медицинской помощи больным с вирусным гепатитом С (сумма строк 34.3+42.3+50.3)</t>
  </si>
  <si>
    <t>24.3</t>
  </si>
  <si>
    <t>3.4. высокотехнологичная медицинская помощь (сумма строк 34.4+42.4+50.4)</t>
  </si>
  <si>
    <t>24.4</t>
  </si>
  <si>
    <t>4. Специализированная, в том числе высокотехнологичная, медицинская помощь в условиях круглосуточного стационара, за исключением медицинской реабилитации, (сумма строк 35+43+51) в том числе:</t>
  </si>
  <si>
    <t>25</t>
  </si>
  <si>
    <t xml:space="preserve">4.1. медицинская помощь по профилю "онкология" (сумма строк 35.1+43.1+51.1) </t>
  </si>
  <si>
    <t>25.1</t>
  </si>
  <si>
    <t xml:space="preserve">4.2. стентирование для больных с инфарктом миокарда медицинскими организациями (за исключением федеральных медицинских организаций) (сумма строк 35.2+43.2+51.2) </t>
  </si>
  <si>
    <t>25.2</t>
  </si>
  <si>
    <t xml:space="preserve">4.3. имплантация частотно-адаптированного кардиостимулятора взрослым медицинскими организациями (за исключением федеральных медицинских организаций) (сумма строк 35.3+43.3+51.3) </t>
  </si>
  <si>
    <t>25.3</t>
  </si>
  <si>
    <t xml:space="preserve">4.4. эндоваскулярная деструкция дополнительных проводящих путей и аритмогенных зон сердца (сумма строк 35.4+43.4+51.4) </t>
  </si>
  <si>
    <t>25.4</t>
  </si>
  <si>
    <t xml:space="preserve">4.5. стентирование или эндартерэктомия медицинскими организациями (за исключением федеральных медицинских организаций) (сумма строк 35.5+43.5+51.5) </t>
  </si>
  <si>
    <t>25.5</t>
  </si>
  <si>
    <t xml:space="preserve">4.6. высокотехнологичная медицинская помощь (сумма строк 35.6+43.6+51.6) </t>
  </si>
  <si>
    <t>25.6</t>
  </si>
  <si>
    <t>5. Медицинская реабилитация (сумма строк 36+44+52):</t>
  </si>
  <si>
    <t>26</t>
  </si>
  <si>
    <t>5.1 В амбулаторных условиях (сумма строк 36.1+44.1+52.1)</t>
  </si>
  <si>
    <t>26.1</t>
  </si>
  <si>
    <t>5.2 В условиях дневных стационаров (первичная медико-санитарная помощь, специализированная медицинская помощь) (сумма строк 36.2+44.2+52.2)</t>
  </si>
  <si>
    <t>26.2</t>
  </si>
  <si>
    <t>комплексные посещения</t>
  </si>
  <si>
    <t>5.3 Специализированная, в том числе высокотехнологичная, медицинская помощь в условиях круглосуточного стационара (сумма строк 36.3+44.3+52.3)</t>
  </si>
  <si>
    <t>26.3</t>
  </si>
  <si>
    <t>6. паллиативная медицинская помощь &lt;*********&gt;</t>
  </si>
  <si>
    <t>27</t>
  </si>
  <si>
    <t>6.1 первичная медицинская помощь, в том числе доврачебная и врачебная &lt;*******&gt;, всего (равно строке 53.1), в том числе:</t>
  </si>
  <si>
    <t>27.1</t>
  </si>
  <si>
    <t>6.1.1 посещение по паллиативной медицинской помощи без учета посещений на дому патронажными бригадами (равно строке 53.1.1)</t>
  </si>
  <si>
    <t>27.1.1</t>
  </si>
  <si>
    <t>посещений</t>
  </si>
  <si>
    <t>6.1.2 посещения на дому выездными патронажными бригадами (равно строке 53.1.2)</t>
  </si>
  <si>
    <t>27.1.2</t>
  </si>
  <si>
    <t>6.2. оказываемая в стационарных условиях (включая койки паллиативной медицинской помощи и койки сестринского ухода) (равно строке 53.2)</t>
  </si>
  <si>
    <t>27.2</t>
  </si>
  <si>
    <t>6.3 оказываемая в условиях дневного стационара (равно строке 53.3)</t>
  </si>
  <si>
    <t>27.3</t>
  </si>
  <si>
    <t>7. Расходы на ведение дела СМО (сумма строк 45+54)</t>
  </si>
  <si>
    <t>28</t>
  </si>
  <si>
    <t>-</t>
  </si>
  <si>
    <t>x</t>
  </si>
  <si>
    <t>8. Иные расходы (равно строке 55)</t>
  </si>
  <si>
    <t>29</t>
  </si>
  <si>
    <t>из строки 20:</t>
  </si>
  <si>
    <t>30</t>
  </si>
  <si>
    <t>1. Медицинская помощь, предоставляемая в рамках базовой программы ОМС застрахованным лицам (за счет субвенции ФОМС)</t>
  </si>
  <si>
    <t xml:space="preserve">1. Скорая, в том числе скорая специализированная, медицинская помощь </t>
  </si>
  <si>
    <t>31</t>
  </si>
  <si>
    <t>32</t>
  </si>
  <si>
    <t>33</t>
  </si>
  <si>
    <t xml:space="preserve">2.1.1. для проведения профилактических медицинских осмотров </t>
  </si>
  <si>
    <t>33.1</t>
  </si>
  <si>
    <t>2.1.2. для проведения диспансеризации *********, всего, в том числе:</t>
  </si>
  <si>
    <t>33.2</t>
  </si>
  <si>
    <t xml:space="preserve">для проведения углубленной диспансеризации </t>
  </si>
  <si>
    <t>33.2.1</t>
  </si>
  <si>
    <t>2.1.3. для проведения диспансеризации для оценки репродуктивного здоровья женщин и мужчин</t>
  </si>
  <si>
    <t>33.3</t>
  </si>
  <si>
    <t>33.3.1</t>
  </si>
  <si>
    <t>33.3.2</t>
  </si>
  <si>
    <t xml:space="preserve">2.1.4. для посещений с иными целями </t>
  </si>
  <si>
    <t>33.4</t>
  </si>
  <si>
    <t xml:space="preserve">2.1.5. в неотложной форме </t>
  </si>
  <si>
    <t>33.5</t>
  </si>
  <si>
    <t>2.1.6. в связи с заболеваниями (обращений), всего, из них:</t>
  </si>
  <si>
    <t>33.6</t>
  </si>
  <si>
    <t>33.6.1</t>
  </si>
  <si>
    <t xml:space="preserve">компьютерная томография </t>
  </si>
  <si>
    <t>33.6.1.1</t>
  </si>
  <si>
    <t>магнитно-резонансная томография</t>
  </si>
  <si>
    <t>33.6.1.2</t>
  </si>
  <si>
    <t>ультразвуковое исследование сердечно-сосудистой системы</t>
  </si>
  <si>
    <t>33.6.1.3</t>
  </si>
  <si>
    <t>эндоскопическое диагностическое исследование</t>
  </si>
  <si>
    <t>33.6.1.4</t>
  </si>
  <si>
    <t>молекулярно-генетическое исследование с целью диагностики онкологических заболеваний</t>
  </si>
  <si>
    <t>33.6.1.5</t>
  </si>
  <si>
    <t xml:space="preserve">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 </t>
  </si>
  <si>
    <t>33.6.1.6</t>
  </si>
  <si>
    <t>ПЭТ-КТ при онкологических заболеваниях</t>
  </si>
  <si>
    <t>33.6.1.7</t>
  </si>
  <si>
    <t>ОФЭКТ/КТ</t>
  </si>
  <si>
    <t>33.6.1.8</t>
  </si>
  <si>
    <t xml:space="preserve">2.1.7. школа для больных с хроническими заболеваниями </t>
  </si>
  <si>
    <t>33.7</t>
  </si>
  <si>
    <t>школа сахарного диабета</t>
  </si>
  <si>
    <t>33.7.1</t>
  </si>
  <si>
    <t>2.1.8. диспансерное наблюдение, в том числе по поводу:</t>
  </si>
  <si>
    <t>33.8</t>
  </si>
  <si>
    <t>онкологических заболеваний</t>
  </si>
  <si>
    <t>33.8.1</t>
  </si>
  <si>
    <t xml:space="preserve">сахарного диабета </t>
  </si>
  <si>
    <t>33.8.2</t>
  </si>
  <si>
    <t xml:space="preserve">болезней системы кровообращения </t>
  </si>
  <si>
    <t>33.8.3</t>
  </si>
  <si>
    <t>2.1.9. посещения с профилактическими целями центров здоровья</t>
  </si>
  <si>
    <t>33.9</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</si>
  <si>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 в том числе:</t>
  </si>
  <si>
    <t>34</t>
  </si>
  <si>
    <t xml:space="preserve">3.1. для медицинской помощи по профилю "онкология", в том числе: </t>
  </si>
  <si>
    <t>34.1</t>
  </si>
  <si>
    <t>3.2. для медицинской помощи при экстракорпоральном оплодотворении</t>
  </si>
  <si>
    <t>34.2</t>
  </si>
  <si>
    <t>3.3. для  медицинской помощи больным с вирусным гепатитом С</t>
  </si>
  <si>
    <t>34.3</t>
  </si>
  <si>
    <t xml:space="preserve">3.4. высокотехнологичная медицинская помощь </t>
  </si>
  <si>
    <t>34.4</t>
  </si>
  <si>
    <t>4. Специализированная, в том числе высокотехнологичная, медицинская помощь в условиях круглосуточного стационара, за исключением медицинской реабилитации, в том числе:</t>
  </si>
  <si>
    <t>35</t>
  </si>
  <si>
    <t>4.1. медицинская помощь по профилю "онкология"</t>
  </si>
  <si>
    <t>35.1</t>
  </si>
  <si>
    <t>4.2. стентирование для больных с инфарктом миокарда медицинскими организациями (за исключением федеральных медицинских организаций)</t>
  </si>
  <si>
    <t>35.2</t>
  </si>
  <si>
    <t>4.3. имплантация частотно-адаптированного кардиостимулятора взрослым медицинскими организациями (за исключением федеральных медицинских организаций)</t>
  </si>
  <si>
    <t>35.3</t>
  </si>
  <si>
    <t>4.4. эндоваскулярная деструкция дополнительных проводящих путей и аритмогенных зон сердца</t>
  </si>
  <si>
    <t>35.4</t>
  </si>
  <si>
    <t>4.5. стентирование или эндартерэктомия медицинскими организациями (за исключением федеральных медицинских организаций)</t>
  </si>
  <si>
    <t>35.5</t>
  </si>
  <si>
    <t xml:space="preserve">4.6. высокотехнологичная медицинская помощь </t>
  </si>
  <si>
    <t>35.6</t>
  </si>
  <si>
    <t>5. Медицинская реабилитация:</t>
  </si>
  <si>
    <t>36</t>
  </si>
  <si>
    <t>5.1 В амбулаторных условиях</t>
  </si>
  <si>
    <t>36.1</t>
  </si>
  <si>
    <t>5.2 В условиях дневных стационаров (первичная медико-санитарная помощь, специализированная медицинская помощь)</t>
  </si>
  <si>
    <t>36.2</t>
  </si>
  <si>
    <t xml:space="preserve">5.3 Специализированная, в том числе высокотехнологичная, медицинская помощь в условиях круглосуточного стационара </t>
  </si>
  <si>
    <t>36.3</t>
  </si>
  <si>
    <t>6. Расходы на ведение дела СМО</t>
  </si>
  <si>
    <t>37</t>
  </si>
  <si>
    <t>2.  Медицинская помощь по видам и заболеваниям, установленным базовой программой (за счет межбюджетных трансфертов бюджета субъекта Российской Федерации и прочих поступлений):</t>
  </si>
  <si>
    <t>38</t>
  </si>
  <si>
    <t>1. Скорая, в том числе скорая специализированная, медицинская помощь</t>
  </si>
  <si>
    <t>39</t>
  </si>
  <si>
    <t>40</t>
  </si>
  <si>
    <t>41</t>
  </si>
  <si>
    <t>41.1</t>
  </si>
  <si>
    <t>2.1.2. для проведения диспансеризации, всего, в том числе:</t>
  </si>
  <si>
    <t>41.2</t>
  </si>
  <si>
    <t>41.2.1</t>
  </si>
  <si>
    <t>41.3</t>
  </si>
  <si>
    <t>41.3.1</t>
  </si>
  <si>
    <t>41.3.2</t>
  </si>
  <si>
    <t>2.1.4. для посещений с иными целями</t>
  </si>
  <si>
    <t>41.4</t>
  </si>
  <si>
    <t>41.5</t>
  </si>
  <si>
    <t>41.6</t>
  </si>
  <si>
    <t>41.6.1</t>
  </si>
  <si>
    <t>41.6.1.1</t>
  </si>
  <si>
    <t xml:space="preserve">магнитно-резонансная томография </t>
  </si>
  <si>
    <t>41.6.1.2</t>
  </si>
  <si>
    <t xml:space="preserve">ультразвуковое исследование сердечно-сосудистой системы </t>
  </si>
  <si>
    <t>41.6.1.3</t>
  </si>
  <si>
    <t xml:space="preserve">эндоскопическое диагностическое исследование </t>
  </si>
  <si>
    <t>41.6.1.4</t>
  </si>
  <si>
    <t xml:space="preserve">молекулярно-генетическое исследование с целью диагностики онкологических заболеваний </t>
  </si>
  <si>
    <t>41.6.1.5</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</si>
  <si>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t>
  </si>
  <si>
    <t>41.6.1.6</t>
  </si>
  <si>
    <t>41.6.1.7</t>
  </si>
  <si>
    <t>41.6.1.8</t>
  </si>
  <si>
    <t>41.7</t>
  </si>
  <si>
    <t>41.7.1</t>
  </si>
  <si>
    <t>41.8</t>
  </si>
  <si>
    <t xml:space="preserve">онкологических заболеваний </t>
  </si>
  <si>
    <t>41.8.1</t>
  </si>
  <si>
    <t>41.8.2</t>
  </si>
  <si>
    <t>41.8.3</t>
  </si>
  <si>
    <t>41.9</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</si>
  <si>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в том числе:</t>
  </si>
  <si>
    <t>42</t>
  </si>
  <si>
    <t>42.1</t>
  </si>
  <si>
    <t>42.2</t>
  </si>
  <si>
    <t>42.3</t>
  </si>
  <si>
    <t>42.4</t>
  </si>
  <si>
    <t>43</t>
  </si>
  <si>
    <t xml:space="preserve">4.1. медицинская помощь по профилю "онкология" </t>
  </si>
  <si>
    <t>43.1</t>
  </si>
  <si>
    <t>43.2</t>
  </si>
  <si>
    <t>43.3</t>
  </si>
  <si>
    <t>43.4</t>
  </si>
  <si>
    <t>43.5</t>
  </si>
  <si>
    <t>43.6</t>
  </si>
  <si>
    <t>44</t>
  </si>
  <si>
    <t xml:space="preserve">5.1 В амбулаторных условиях </t>
  </si>
  <si>
    <t>44.1</t>
  </si>
  <si>
    <t xml:space="preserve">5.2 В условиях дневных стационаров (первичная медико-санитарная помощь, специализированная медицинская помощь) </t>
  </si>
  <si>
    <t>44.2</t>
  </si>
  <si>
    <t>44.3</t>
  </si>
  <si>
    <t xml:space="preserve">7. Расходы на ведение дела СМО </t>
  </si>
  <si>
    <t>45</t>
  </si>
  <si>
    <t>3. Медицинская помощь по видам и заболеваниям, не установленным базовой программой:</t>
  </si>
  <si>
    <t>47</t>
  </si>
  <si>
    <t>48</t>
  </si>
  <si>
    <t>49</t>
  </si>
  <si>
    <t>49.1</t>
  </si>
  <si>
    <t>49.2</t>
  </si>
  <si>
    <t>49.2.1</t>
  </si>
  <si>
    <t>49.3</t>
  </si>
  <si>
    <t>49.3.1</t>
  </si>
  <si>
    <t>49.3.2</t>
  </si>
  <si>
    <t>49.4</t>
  </si>
  <si>
    <t>49.5</t>
  </si>
  <si>
    <t>2.1.6. в связи с заболеваниями (обращений), всего , из них:</t>
  </si>
  <si>
    <t>49.6</t>
  </si>
  <si>
    <t>49.6.1</t>
  </si>
  <si>
    <t>компьютерная томография</t>
  </si>
  <si>
    <t>49.6.1.1</t>
  </si>
  <si>
    <t>49.6.1.2</t>
  </si>
  <si>
    <t>49.6.1.3</t>
  </si>
  <si>
    <t>49.6.1.4</t>
  </si>
  <si>
    <t>49.6.1.5</t>
  </si>
  <si>
    <t>49.6.1.6</t>
  </si>
  <si>
    <t>49.6.1.7</t>
  </si>
  <si>
    <t>49.6.1.8</t>
  </si>
  <si>
    <t>49.7</t>
  </si>
  <si>
    <t>49.7.1</t>
  </si>
  <si>
    <t>49.8</t>
  </si>
  <si>
    <t>49.8.1</t>
  </si>
  <si>
    <t>сахарного диабета</t>
  </si>
  <si>
    <t>49.8.2</t>
  </si>
  <si>
    <t>49.8.3</t>
  </si>
  <si>
    <t>49.9</t>
  </si>
  <si>
    <t>50</t>
  </si>
  <si>
    <t>50.1</t>
  </si>
  <si>
    <t xml:space="preserve">3.2. для медицинской помощи при экстракорпоральном оплодотворении </t>
  </si>
  <si>
    <t>50.2</t>
  </si>
  <si>
    <t>50.3</t>
  </si>
  <si>
    <t>50.4</t>
  </si>
  <si>
    <t>51</t>
  </si>
  <si>
    <t>51.1</t>
  </si>
  <si>
    <t>51.2</t>
  </si>
  <si>
    <t>51.3</t>
  </si>
  <si>
    <t>51.4</t>
  </si>
  <si>
    <t>51.5</t>
  </si>
  <si>
    <t>4.6. высокотехнологичная медицинская помощь</t>
  </si>
  <si>
    <t>51.6</t>
  </si>
  <si>
    <t>52</t>
  </si>
  <si>
    <t>52.1</t>
  </si>
  <si>
    <t>52.2</t>
  </si>
  <si>
    <t>52.3</t>
  </si>
  <si>
    <t>6. паллиативная медицинская помощь &lt;********&gt;</t>
  </si>
  <si>
    <t>53</t>
  </si>
  <si>
    <t>6.1 первичная медицинская помощь, в том числе доврачебная и врачебная&lt;*******&gt;, всего, в том числе:</t>
  </si>
  <si>
    <t>53.1</t>
  </si>
  <si>
    <t xml:space="preserve">6.1.1 посещение по паллиативной медицинской помощи без учета посещений на дому патронажными бригадами </t>
  </si>
  <si>
    <t>53.1.1</t>
  </si>
  <si>
    <t xml:space="preserve">6.1.2 посещения на дому выездными патронажными бригадами </t>
  </si>
  <si>
    <t>53.1.2</t>
  </si>
  <si>
    <t xml:space="preserve">6.2. оказываемая в стационарных условиях (включая койки паллиативной медицинской помощи и койки сестринского ухода) </t>
  </si>
  <si>
    <t>53.2</t>
  </si>
  <si>
    <t xml:space="preserve">6.3 оказываемая в условиях дневного стационара </t>
  </si>
  <si>
    <t>53.3</t>
  </si>
  <si>
    <t xml:space="preserve">8. Иные расходы </t>
  </si>
  <si>
    <t>ИТОГО (сумма строк 01 + 19 + 20)</t>
  </si>
  <si>
    <t>&lt;*&gt; Без учета финансовых средств консолидированного бюджета субъекта Российской Федерации на приобретение оборудования для медицинских организаций, работающих в системе ОМС (затраты, не вошедшие в тариф). Средние нормативы объема оказания и средние нормативы финансовых затрат на единицу объема медицинской помощи за счет бюджетных ассигнований бюджетов субъектов Российской Федерации и местных бюджетов (в случае передачи органами государственной власти субъектов Российской Федерации соответствующих полномочий в сфере охраны здоровья граждан Российской Федерации для осуществления органами местного самоуправления).</t>
  </si>
  <si>
    <t xml:space="preserve">&lt;**&gt; Нормативы объема скорой медицинской помощи и нормативы финансовых затрат на один вызов скорой медицинской помощи устанавливаются субъектом Российской Федерации. Средний норматив финансовых затрат за счет средств соответствующих бюджетов на один случай оказания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 с учетом реальной потребности (за исключением расходов на авиационные работы) устанавливаются субъектом Российской Федерации за счет средств соответствующих бюджетов. </t>
  </si>
  <si>
    <t>&lt;***&gt;  Включая посещения, связанные с профилактическими мероприятиями,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 а также в образовательных организациях высшего образования в целях раннего (своевременного) выявления незаконного потребления наркотических средств и психотропных веществ.</t>
  </si>
  <si>
    <t>&lt;*****&gt; Субъект Российской Федерации вправе устанавливать раздельные нормативы объема и стоимости единицы объема для оказываемой в условиях дневного стационара первичной медико-санитарной помощи и специализированной медицинской помощи, включающие случаи оказания паллиативной медицинской помощи в условиях дневного стационара, а также для медицинской реабилитации.</t>
  </si>
  <si>
    <t>&lt;******&gt; Нормативы объема и стоимости единицы объема медицинской помощи, оказываемой в условиях дневных стационаров (общие для первичной медико-санитарной помощи и специализированной медицинской помощи, включая случаи оказания паллиативной медицинской помощи в условиях дневного стационара) устанавливаются субъектом Российской Федерации на основании соответствующих нормативов Программы государственных гарантий бесплатного оказания гражданам медицинской помощи на 2025 - 2027 годы, утвержденных постановлением Правительства Российской Федерации  от 27.12.2024 № 1940.</t>
  </si>
  <si>
    <t>&lt;*******&gt; Указываются расходы консолидированного бюджета субъекта Российской Федерации на приобретение медицинского оборудования для медицинских организаций, работающих в системе ОМС, сверх ТПОМС.</t>
  </si>
  <si>
    <t>&lt;********&gt; Включены в норматив объема первичной медико-санитарной помощи в амбулаторных условиях в случае включения паллиативной медицинской помощи в территориальную программу ОМС сверх базовой программы ОМС с соответствующими платежом субъекта РФ.</t>
  </si>
  <si>
    <t xml:space="preserve">&lt;*********&gt; Нормативы объема медицинской помощи и финансовых затрат включают в себя в том числе объем диспансеризации(не менее 0,000078 комплексного посещения) </t>
  </si>
  <si>
    <t xml:space="preserve"> и диспансерного наблюдения детей (не менее 0,000157 комплексного посещения), проживающих в организациях социального обслуживания (детских домах - интернатах), предоставляющих социальные услуги в стационарной форме.</t>
  </si>
  <si>
    <t>Средний норматив финансовых затрат на одно комплексное посещение в рамках диспансерного наблюдения работающих граждан составляет в 2025 г. 2 661,1 рубля.</t>
  </si>
  <si>
    <t>Таблица 2</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</si>
  <si>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2026 год</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</si>
  <si>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2027 год</t>
  </si>
  <si>
    <t xml:space="preserve">                               "Приложение 6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</si>
  <si>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 xml:space="preserve">                                        "Приложение 7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</si>
  <si>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 xml:space="preserve">                                             "Приложение 8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</si>
  <si>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 xml:space="preserve">                           Приложение 3
к постановлению Правительства Брянской области 
от  26 ноября 2025 г.  №  609-п</t>
  </si>
  <si>
    <t xml:space="preserve">Приложение 4
к постановлению Правительства Брянской области 
от  26 ноября 2025 г.  №  609-п
</t>
  </si>
  <si>
    <t xml:space="preserve">Приложение 5
к постановлению Правительства Брянской области 
от  26 ноября 2025 г.  №  609-п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</si>
</sst>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00"/>
    <numFmt numFmtId="167" formatCode="0.0000000"/>
  </numFmts>
  <fonts count="19" x14ac:knownFonts="1">
    <font>
      <sz val="11"/>
      <color theme="1"/>
      <name val="Calibri"/>
      <family val="2"/>
      <scheme val="minor"/>
    </font>
    <font>
      <sz val="11"/>
      <color theme="1"/>
      <name val="Calibri"/>
      <family val="2"/>
      <charset val="204"/>
      <scheme val="minor"/>
    </font>
    <font>
      <u/>
      <sz val="11"/>
      <color theme="10"/>
      <name val="Calibri"/>
      <family val="2"/>
      <scheme val="minor"/>
    </font>
    <font>
      <sz val="11"/>
      <name val="Times New Roman"/>
      <family val="1"/>
      <charset val="204"/>
    </font>
    <font>
      <sz val="11"/>
      <name val="Calibri"/>
      <family val="2"/>
      <scheme val="minor"/>
    </font>
    <font>
      <b/>
      <sz val="16"/>
      <name val="Times New Roman"/>
      <family val="1"/>
      <charset val="204"/>
    </font>
    <font>
      <sz val="12"/>
      <name val="Calibri"/>
      <family val="2"/>
      <scheme val="minor"/>
    </font>
    <font>
      <sz val="12"/>
      <name val="Times New Roman"/>
      <family val="1"/>
      <charset val="204"/>
    </font>
    <font>
      <sz val="11"/>
      <color theme="1"/>
      <name val="Times New Roman"/>
      <family val="1"/>
      <charset val="204"/>
    </font>
    <font>
      <b/>
      <sz val="11"/>
      <name val="Times New Roman"/>
      <family val="1"/>
      <charset val="204"/>
    </font>
    <font>
      <i/>
      <sz val="11"/>
      <name val="Times New Roman"/>
      <family val="1"/>
      <charset val="204"/>
    </font>
    <font>
      <i/>
      <sz val="11"/>
      <name val="Calibri"/>
      <family val="2"/>
      <charset val="204"/>
      <scheme val="minor"/>
    </font>
    <font>
      <b/>
      <sz val="11"/>
      <color theme="1"/>
      <name val="Times New Roman"/>
      <family val="1"/>
      <charset val="204"/>
    </font>
    <font>
      <sz val="11"/>
      <name val="Calibri"/>
      <family val="2"/>
      <charset val="204"/>
      <scheme val="minor"/>
    </font>
    <font>
      <b/>
      <sz val="11"/>
      <name val="Calibri"/>
      <family val="2"/>
      <charset val="204"/>
      <scheme val="minor"/>
    </font>
    <font>
      <b/>
      <sz val="11"/>
      <color theme="1"/>
      <name val="Calibri"/>
      <family val="2"/>
      <charset val="204"/>
      <scheme val="minor"/>
    </font>
    <font>
      <b/>
      <sz val="16"/>
      <color theme="1"/>
      <name val="Times New Roman"/>
      <family val="1"/>
      <charset val="204"/>
    </font>
    <font>
      <strike/>
      <sz val="11"/>
      <color theme="1"/>
      <name val="Times New Roman"/>
      <family val="1"/>
      <charset val="204"/>
    </font>
    <font>
      <b/>
      <i/>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xf numFmtId="0" fontId="1" fillId="0" borderId="0"/>
  </cellStyleXfs>
  <cellXfs count="117">
    <xf numFmtId="0" fontId="0" fillId="0" borderId="0" xfId="0"/>
    <xf numFmtId="0" fontId="4" fillId="0" borderId="0" xfId="0" applyFont="1"/>
    <xf numFmtId="49" fontId="4" fillId="0" borderId="0" xfId="0" applyNumberFormat="1" applyFont="1"/>
    <xf numFmtId="0" fontId="3" fillId="0" borderId="0" xfId="0" applyFont="1"/>
    <xf numFmtId="0" fontId="6" fillId="0" borderId="0" xfId="0" applyFont="1"/>
    <xf numFmtId="0" fontId="4" fillId="2" borderId="0" xfId="0" applyFont="1" applyFill="1"/>
    <xf numFmtId="0" fontId="11" fillId="2" borderId="0" xfId="0" applyFont="1" applyFill="1"/>
    <xf numFmtId="0" fontId="13" fillId="2" borderId="0" xfId="0" applyFont="1" applyFill="1"/>
    <xf numFmtId="0" fontId="4" fillId="2" borderId="0" xfId="0" applyFont="1" applyFill="1" applyAlignment="1">
      <alignment vertical="center"/>
    </xf>
    <xf numFmtId="0" fontId="4" fillId="2" borderId="0" xfId="0" applyFont="1" applyFill="1" applyAlignment="1">
      <alignment horizontal="left" vertical="center"/>
    </xf>
    <xf numFmtId="0" fontId="6" fillId="2" borderId="0" xfId="0" applyFont="1" applyFill="1"/>
    <xf numFmtId="0" fontId="6" fillId="0" borderId="0" xfId="0" applyFont="1" applyFill="1"/>
    <xf numFmtId="49" fontId="6" fillId="0" borderId="0" xfId="0" applyNumberFormat="1" applyFont="1" applyFill="1"/>
    <xf numFmtId="0" fontId="4" fillId="0" borderId="0" xfId="0" applyFont="1" applyFill="1"/>
    <xf numFmtId="49" fontId="4" fillId="0" borderId="0" xfId="0" applyNumberFormat="1" applyFont="1" applyFill="1"/>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9" fillId="0" borderId="1" xfId="1" applyFont="1" applyFill="1" applyBorder="1" applyAlignment="1">
      <alignment vertical="center" wrapText="1"/>
    </xf>
    <xf numFmtId="0" fontId="3" fillId="0" borderId="1" xfId="0" applyFont="1" applyFill="1" applyBorder="1" applyAlignment="1">
      <alignment vertical="center" wrapText="1"/>
    </xf>
    <xf numFmtId="0" fontId="9" fillId="0" borderId="1" xfId="0" applyFont="1" applyFill="1" applyBorder="1" applyAlignment="1">
      <alignmen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1" applyFont="1" applyFill="1" applyBorder="1" applyAlignment="1">
      <alignment vertical="center" wrapText="1"/>
    </xf>
    <xf numFmtId="0" fontId="10" fillId="0" borderId="1" xfId="1" applyFont="1" applyFill="1" applyBorder="1" applyAlignment="1">
      <alignment vertical="center" wrapText="1"/>
    </xf>
    <xf numFmtId="0" fontId="3" fillId="2" borderId="0" xfId="0" applyFont="1" applyFill="1" applyAlignment="1">
      <alignment horizontal="center" vertical="center"/>
    </xf>
    <xf numFmtId="49" fontId="9"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0" fontId="14" fillId="2" borderId="0" xfId="0" applyFont="1" applyFill="1" applyAlignment="1">
      <alignment horizontal="center" vertical="center"/>
    </xf>
    <xf numFmtId="0" fontId="14" fillId="2" borderId="0" xfId="0" applyFont="1" applyFill="1"/>
    <xf numFmtId="0" fontId="12" fillId="0" borderId="1" xfId="0" applyFont="1" applyFill="1" applyBorder="1" applyAlignment="1">
      <alignment vertical="center" wrapText="1"/>
    </xf>
    <xf numFmtId="0" fontId="8"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2" fillId="0" borderId="6" xfId="0" applyFont="1" applyFill="1" applyBorder="1" applyAlignment="1">
      <alignment horizontal="center" vertical="center" wrapText="1"/>
    </xf>
    <xf numFmtId="2" fontId="6" fillId="0" borderId="0" xfId="0" applyNumberFormat="1" applyFont="1" applyFill="1"/>
    <xf numFmtId="2" fontId="4" fillId="0" borderId="0" xfId="0" applyNumberFormat="1" applyFont="1" applyFill="1"/>
    <xf numFmtId="2" fontId="9" fillId="0"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wrapText="1"/>
    </xf>
    <xf numFmtId="4" fontId="4" fillId="0" borderId="0" xfId="0" applyNumberFormat="1" applyFont="1" applyFill="1"/>
    <xf numFmtId="4" fontId="9"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2" fontId="12" fillId="0" borderId="6"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7" fillId="0" borderId="0" xfId="0" applyFont="1" applyAlignment="1">
      <alignment horizontal="right" vertical="center" wrapText="1"/>
    </xf>
    <xf numFmtId="0" fontId="8" fillId="2" borderId="0" xfId="0" applyFont="1" applyFill="1"/>
    <xf numFmtId="49" fontId="8" fillId="2" borderId="0" xfId="0" applyNumberFormat="1" applyFont="1" applyFill="1" applyAlignment="1">
      <alignment horizontal="center"/>
    </xf>
    <xf numFmtId="0" fontId="8" fillId="2" borderId="0" xfId="0" applyFont="1" applyFill="1" applyAlignment="1">
      <alignment horizont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0" fontId="8" fillId="0" borderId="0" xfId="0" applyFont="1" applyFill="1"/>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166" fontId="3" fillId="0" borderId="1" xfId="0" applyNumberFormat="1" applyFont="1" applyFill="1" applyBorder="1" applyAlignment="1">
      <alignment horizontal="center" vertical="center"/>
    </xf>
    <xf numFmtId="167" fontId="3" fillId="0" borderId="1" xfId="0" applyNumberFormat="1" applyFont="1" applyFill="1" applyBorder="1" applyAlignment="1">
      <alignment horizontal="center" vertical="center"/>
    </xf>
    <xf numFmtId="166" fontId="3"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17" fillId="2" borderId="0" xfId="0" applyFont="1" applyFill="1"/>
    <xf numFmtId="0" fontId="8" fillId="2" borderId="0" xfId="0" applyFont="1" applyFill="1" applyAlignment="1">
      <alignment vertical="top"/>
    </xf>
    <xf numFmtId="0" fontId="8" fillId="2" borderId="0" xfId="0" applyFont="1" applyFill="1" applyAlignment="1">
      <alignment vertical="center"/>
    </xf>
    <xf numFmtId="4" fontId="8" fillId="2" borderId="0" xfId="0" applyNumberFormat="1" applyFont="1" applyFill="1" applyAlignment="1">
      <alignment horizontal="center" vertical="center"/>
    </xf>
    <xf numFmtId="0" fontId="3" fillId="2" borderId="0" xfId="0" applyFont="1" applyFill="1" applyAlignment="1">
      <alignment vertical="center"/>
    </xf>
    <xf numFmtId="0" fontId="18" fillId="3" borderId="1" xfId="1" applyFont="1" applyFill="1" applyBorder="1" applyAlignment="1">
      <alignment vertical="center" wrapText="1"/>
    </xf>
    <xf numFmtId="0" fontId="3" fillId="3" borderId="1" xfId="0" applyFont="1" applyFill="1" applyBorder="1" applyAlignment="1">
      <alignment vertical="center" wrapText="1"/>
    </xf>
    <xf numFmtId="2" fontId="3" fillId="3" borderId="1" xfId="0" applyNumberFormat="1" applyFont="1" applyFill="1" applyBorder="1" applyAlignment="1">
      <alignment horizontal="center" vertical="center" wrapText="1"/>
    </xf>
    <xf numFmtId="0" fontId="7" fillId="0" borderId="0" xfId="0" applyFont="1" applyAlignment="1">
      <alignment horizontal="right"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0" fontId="9"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2" fontId="9" fillId="0" borderId="5" xfId="0" applyNumberFormat="1" applyFont="1" applyFill="1" applyBorder="1" applyAlignment="1">
      <alignment horizontal="center" vertical="center" wrapText="1"/>
    </xf>
    <xf numFmtId="2" fontId="9" fillId="0" borderId="6"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right" vertical="center" wrapText="1"/>
    </xf>
    <xf numFmtId="0" fontId="5" fillId="0" borderId="0" xfId="0" applyFont="1" applyFill="1" applyAlignment="1">
      <alignment horizontal="center"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8" fillId="2" borderId="0" xfId="0" applyFont="1" applyFill="1" applyAlignment="1">
      <alignment horizontal="left" wrapText="1"/>
    </xf>
    <xf numFmtId="0" fontId="8" fillId="2" borderId="0" xfId="0" applyFont="1" applyFill="1" applyAlignment="1">
      <alignment horizontal="left"/>
    </xf>
    <xf numFmtId="0" fontId="8" fillId="2" borderId="0" xfId="0" applyFont="1" applyFill="1" applyAlignment="1">
      <alignment horizontal="right"/>
    </xf>
    <xf numFmtId="0" fontId="3" fillId="2"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 fontId="3" fillId="0" borderId="5" xfId="0" applyNumberFormat="1" applyFont="1" applyFill="1" applyBorder="1" applyAlignment="1">
      <alignment horizontal="center" vertical="center"/>
    </xf>
    <xf numFmtId="4" fontId="3" fillId="0" borderId="6" xfId="0" applyNumberFormat="1" applyFont="1" applyFill="1" applyBorder="1" applyAlignment="1">
      <alignment horizontal="center" vertical="center"/>
    </xf>
    <xf numFmtId="0" fontId="16" fillId="2" borderId="0" xfId="0" applyFont="1" applyFill="1" applyAlignment="1">
      <alignment horizontal="center" vertical="center" wrapText="1"/>
    </xf>
    <xf numFmtId="49" fontId="3" fillId="2" borderId="1" xfId="0" applyNumberFormat="1" applyFont="1" applyFill="1" applyBorder="1" applyAlignment="1">
      <alignment horizontal="center" vertical="center" wrapText="1"/>
    </xf>
  </cellXfs>
  <cellStyles count="3">
    <cellStyle name="Гиперссылка" xfId="1" builtinId="8"/>
    <cellStyle name="Обычный" xfId="0" builtinId="0"/>
    <cellStyle name="Обычный 1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login.consultant.ru/link/?req=doc&amp;base=LAW&amp;n=438795&amp;dst=10178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login.consultant.ru/link/?req=doc&amp;base=LAW&amp;n=438795&amp;dst=10178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login.consultant.ru/link/?req=doc&amp;base=LAW&amp;n=438795&amp;dst=1017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view="pageBreakPreview" zoomScale="70" zoomScaleNormal="85" zoomScaleSheetLayoutView="70" workbookViewId="0">
      <pane xSplit="8" ySplit="10" topLeftCell="I27" activePane="bottomRight" state="frozen"/>
      <selection activeCell="A8" sqref="A8"/>
      <selection pane="topRight" activeCell="I8" sqref="I8"/>
      <selection pane="bottomLeft" activeCell="A10" sqref="A10"/>
      <selection pane="bottomRight" activeCell="G2" sqref="G2"/>
    </sheetView>
  </sheetViews>
  <sheetFormatPr defaultRowHeight="15" x14ac:dyDescent="0.25"/>
  <cols>
    <col min="1" max="1" width="72.5703125" style="1" customWidth="1"/>
    <col min="2" max="2" width="8" style="2" customWidth="1"/>
    <col min="3" max="3" width="12.85546875" style="1" customWidth="1"/>
    <col min="4" max="5" width="12.5703125" style="13" customWidth="1"/>
    <col min="6" max="6" width="12.5703125" style="35" customWidth="1"/>
    <col min="7" max="8" width="12.5703125" style="13" customWidth="1"/>
    <col min="9" max="9" width="12.5703125" style="35" customWidth="1"/>
    <col min="10" max="10" width="12.5703125" style="13" customWidth="1"/>
    <col min="11" max="11" width="12.5703125" style="35" customWidth="1"/>
    <col min="12" max="12" width="12.5703125" style="39" customWidth="1"/>
    <col min="13" max="13" width="9.28515625" style="13" customWidth="1"/>
    <col min="14" max="14" width="12.140625" style="13" customWidth="1"/>
    <col min="15" max="15" width="9" style="13" customWidth="1"/>
    <col min="16" max="16" width="0" style="1" hidden="1" customWidth="1"/>
    <col min="17" max="17" width="28.140625" style="1" customWidth="1"/>
    <col min="18" max="16384" width="9.140625" style="1"/>
  </cols>
  <sheetData>
    <row r="1" spans="1:17" s="4" customFormat="1" ht="49.5" customHeight="1" x14ac:dyDescent="0.25">
      <c r="A1" s="11"/>
      <c r="B1" s="12"/>
      <c r="C1" s="11"/>
      <c r="D1" s="11"/>
      <c r="E1" s="11"/>
      <c r="F1" s="34"/>
      <c r="G1" s="11"/>
      <c r="H1" s="11"/>
      <c r="I1" s="34"/>
      <c r="J1" s="98" t="s">
        <v>449</v>
      </c>
      <c r="K1" s="98"/>
      <c r="L1" s="98"/>
      <c r="M1" s="98"/>
      <c r="N1" s="98"/>
      <c r="O1" s="98"/>
      <c r="P1" s="10"/>
    </row>
    <row r="2" spans="1:17" ht="59.25" customHeight="1" x14ac:dyDescent="0.25">
      <c r="A2" s="13"/>
      <c r="B2" s="14"/>
      <c r="C2" s="13"/>
      <c r="J2" s="98" t="s">
        <v>446</v>
      </c>
      <c r="K2" s="98"/>
      <c r="L2" s="98"/>
      <c r="M2" s="98"/>
      <c r="N2" s="98"/>
      <c r="O2" s="98"/>
      <c r="P2" s="5"/>
    </row>
    <row r="3" spans="1:17" ht="21" customHeight="1" x14ac:dyDescent="0.25">
      <c r="A3" s="13"/>
      <c r="B3" s="14"/>
      <c r="C3" s="13"/>
      <c r="J3" s="49"/>
      <c r="K3" s="49"/>
      <c r="L3" s="49"/>
      <c r="M3" s="99" t="s">
        <v>98</v>
      </c>
      <c r="N3" s="99"/>
      <c r="O3" s="99"/>
      <c r="P3" s="5"/>
    </row>
    <row r="4" spans="1:17" x14ac:dyDescent="0.25">
      <c r="A4" s="100" t="s">
        <v>29</v>
      </c>
      <c r="B4" s="100"/>
      <c r="C4" s="100"/>
      <c r="D4" s="100"/>
      <c r="E4" s="100"/>
      <c r="F4" s="100"/>
      <c r="G4" s="100"/>
      <c r="H4" s="100"/>
      <c r="I4" s="100"/>
      <c r="J4" s="100"/>
      <c r="K4" s="100"/>
      <c r="L4" s="100"/>
      <c r="M4" s="100"/>
      <c r="N4" s="100"/>
      <c r="O4" s="100"/>
    </row>
    <row r="5" spans="1:17" x14ac:dyDescent="0.25">
      <c r="A5" s="100"/>
      <c r="B5" s="100"/>
      <c r="C5" s="100"/>
      <c r="D5" s="100"/>
      <c r="E5" s="100"/>
      <c r="F5" s="100"/>
      <c r="G5" s="100"/>
      <c r="H5" s="100"/>
      <c r="I5" s="100"/>
      <c r="J5" s="100"/>
      <c r="K5" s="100"/>
      <c r="L5" s="100"/>
      <c r="M5" s="100"/>
      <c r="N5" s="100"/>
      <c r="O5" s="100"/>
    </row>
    <row r="6" spans="1:17" x14ac:dyDescent="0.25">
      <c r="A6" s="100"/>
      <c r="B6" s="100"/>
      <c r="C6" s="100"/>
      <c r="D6" s="100"/>
      <c r="E6" s="100"/>
      <c r="F6" s="100"/>
      <c r="G6" s="100"/>
      <c r="H6" s="100"/>
      <c r="I6" s="100"/>
      <c r="J6" s="100"/>
      <c r="K6" s="100"/>
      <c r="L6" s="100"/>
      <c r="M6" s="100"/>
      <c r="N6" s="100"/>
      <c r="O6" s="100"/>
    </row>
    <row r="7" spans="1:17" ht="0.75" customHeight="1" x14ac:dyDescent="0.25">
      <c r="A7" s="13"/>
      <c r="B7" s="14"/>
      <c r="C7" s="13"/>
    </row>
    <row r="8" spans="1:17" hidden="1" x14ac:dyDescent="0.25">
      <c r="A8" s="13"/>
      <c r="B8" s="14"/>
      <c r="C8" s="13"/>
    </row>
    <row r="9" spans="1:17" ht="66" customHeight="1" x14ac:dyDescent="0.25">
      <c r="A9" s="92" t="s">
        <v>89</v>
      </c>
      <c r="B9" s="102" t="s">
        <v>28</v>
      </c>
      <c r="C9" s="103" t="s">
        <v>0</v>
      </c>
      <c r="D9" s="89" t="s">
        <v>30</v>
      </c>
      <c r="E9" s="90"/>
      <c r="F9" s="91"/>
      <c r="G9" s="96" t="s">
        <v>31</v>
      </c>
      <c r="H9" s="90"/>
      <c r="I9" s="97"/>
      <c r="J9" s="103" t="s">
        <v>33</v>
      </c>
      <c r="K9" s="103"/>
      <c r="L9" s="103" t="s">
        <v>44</v>
      </c>
      <c r="M9" s="103"/>
      <c r="N9" s="103"/>
      <c r="O9" s="103"/>
      <c r="P9" s="3"/>
      <c r="Q9" s="3"/>
    </row>
    <row r="10" spans="1:17" ht="81.75" hidden="1" customHeight="1" x14ac:dyDescent="0.25">
      <c r="A10" s="101"/>
      <c r="B10" s="102"/>
      <c r="C10" s="103"/>
      <c r="D10" s="92" t="s">
        <v>32</v>
      </c>
      <c r="E10" s="92" t="s">
        <v>84</v>
      </c>
      <c r="F10" s="94" t="s">
        <v>85</v>
      </c>
      <c r="G10" s="92" t="s">
        <v>54</v>
      </c>
      <c r="H10" s="92" t="s">
        <v>43</v>
      </c>
      <c r="I10" s="94" t="s">
        <v>86</v>
      </c>
      <c r="J10" s="92" t="s">
        <v>87</v>
      </c>
      <c r="K10" s="94" t="s">
        <v>88</v>
      </c>
      <c r="L10" s="104" t="s">
        <v>87</v>
      </c>
      <c r="M10" s="92" t="s">
        <v>36</v>
      </c>
      <c r="N10" s="92" t="s">
        <v>88</v>
      </c>
      <c r="O10" s="92" t="s">
        <v>36</v>
      </c>
      <c r="P10" s="3"/>
      <c r="Q10" s="3"/>
    </row>
    <row r="11" spans="1:17" ht="277.5" customHeight="1" x14ac:dyDescent="0.25">
      <c r="A11" s="93"/>
      <c r="B11" s="102"/>
      <c r="C11" s="103"/>
      <c r="D11" s="93"/>
      <c r="E11" s="93"/>
      <c r="F11" s="95"/>
      <c r="G11" s="93"/>
      <c r="H11" s="93"/>
      <c r="I11" s="95"/>
      <c r="J11" s="93"/>
      <c r="K11" s="95"/>
      <c r="L11" s="105"/>
      <c r="M11" s="93"/>
      <c r="N11" s="93"/>
      <c r="O11" s="93"/>
      <c r="P11" s="3"/>
      <c r="Q11" s="3"/>
    </row>
    <row r="12" spans="1:17" s="3" customFormat="1" ht="29.25" customHeight="1" x14ac:dyDescent="0.25">
      <c r="A12" s="15"/>
      <c r="B12" s="16"/>
      <c r="C12" s="15"/>
      <c r="D12" s="33"/>
      <c r="E12" s="33"/>
      <c r="F12" s="44"/>
      <c r="G12" s="33" t="s">
        <v>34</v>
      </c>
      <c r="H12" s="33" t="s">
        <v>34</v>
      </c>
      <c r="I12" s="44" t="s">
        <v>34</v>
      </c>
      <c r="J12" s="32" t="s">
        <v>34</v>
      </c>
      <c r="K12" s="36" t="s">
        <v>34</v>
      </c>
      <c r="L12" s="40" t="s">
        <v>37</v>
      </c>
      <c r="M12" s="32" t="s">
        <v>35</v>
      </c>
      <c r="N12" s="32" t="s">
        <v>37</v>
      </c>
      <c r="O12" s="32" t="s">
        <v>35</v>
      </c>
    </row>
    <row r="13" spans="1:17" s="29" customFormat="1" ht="29.25" customHeight="1" x14ac:dyDescent="0.25">
      <c r="A13" s="26">
        <v>1</v>
      </c>
      <c r="B13" s="32">
        <v>2</v>
      </c>
      <c r="C13" s="32">
        <v>3</v>
      </c>
      <c r="D13" s="32" t="s">
        <v>79</v>
      </c>
      <c r="E13" s="32">
        <v>5</v>
      </c>
      <c r="F13" s="36">
        <v>6</v>
      </c>
      <c r="G13" s="32" t="s">
        <v>80</v>
      </c>
      <c r="H13" s="32">
        <v>8</v>
      </c>
      <c r="I13" s="36">
        <v>9</v>
      </c>
      <c r="J13" s="32">
        <v>10</v>
      </c>
      <c r="K13" s="37">
        <v>11</v>
      </c>
      <c r="L13" s="41">
        <v>12</v>
      </c>
      <c r="M13" s="27">
        <v>13</v>
      </c>
      <c r="N13" s="27">
        <v>14</v>
      </c>
      <c r="O13" s="27">
        <v>15</v>
      </c>
      <c r="P13" s="28"/>
    </row>
    <row r="14" spans="1:17" s="5" customFormat="1" ht="42.75" x14ac:dyDescent="0.25">
      <c r="A14" s="17" t="s">
        <v>53</v>
      </c>
      <c r="B14" s="16">
        <v>1</v>
      </c>
      <c r="C14" s="18"/>
      <c r="D14" s="15" t="s">
        <v>45</v>
      </c>
      <c r="E14" s="15" t="s">
        <v>45</v>
      </c>
      <c r="F14" s="38" t="s">
        <v>45</v>
      </c>
      <c r="G14" s="15" t="s">
        <v>45</v>
      </c>
      <c r="H14" s="15" t="s">
        <v>45</v>
      </c>
      <c r="I14" s="38" t="s">
        <v>45</v>
      </c>
      <c r="J14" s="42">
        <f t="shared" ref="J14" si="0">J16+J21+J23+J27+J32+J34+J43+J44+J48+J49+J51+J52+J53</f>
        <v>7006.5787745988982</v>
      </c>
      <c r="K14" s="42" t="s">
        <v>45</v>
      </c>
      <c r="L14" s="42">
        <f>L16+L21+L23+L27+L32+L34+L43+L44+L48+L49+L51+L52+L53</f>
        <v>7951007.1765700001</v>
      </c>
      <c r="M14" s="38">
        <f>L14/7951007.18309*100</f>
        <v>99.999999917997812</v>
      </c>
      <c r="N14" s="15" t="s">
        <v>45</v>
      </c>
      <c r="O14" s="15" t="s">
        <v>45</v>
      </c>
    </row>
    <row r="15" spans="1:17" s="5" customFormat="1" x14ac:dyDescent="0.25">
      <c r="A15" s="78" t="s">
        <v>51</v>
      </c>
      <c r="B15" s="45" t="s">
        <v>92</v>
      </c>
      <c r="C15" s="79"/>
      <c r="D15" s="46"/>
      <c r="E15" s="46"/>
      <c r="F15" s="80"/>
      <c r="G15" s="46"/>
      <c r="H15" s="46"/>
      <c r="I15" s="80"/>
      <c r="J15" s="46"/>
      <c r="K15" s="80"/>
      <c r="L15" s="48"/>
      <c r="M15" s="46"/>
      <c r="N15" s="46"/>
      <c r="O15" s="46"/>
    </row>
    <row r="16" spans="1:17" s="5" customFormat="1" ht="42.75" x14ac:dyDescent="0.25">
      <c r="A16" s="17" t="s">
        <v>1</v>
      </c>
      <c r="B16" s="16">
        <v>2</v>
      </c>
      <c r="C16" s="15" t="s">
        <v>2</v>
      </c>
      <c r="D16" s="15">
        <v>1.46E-2</v>
      </c>
      <c r="E16" s="15">
        <v>1.46E-2</v>
      </c>
      <c r="F16" s="38">
        <v>0</v>
      </c>
      <c r="G16" s="15">
        <v>5844.32</v>
      </c>
      <c r="H16" s="15">
        <f>G16</f>
        <v>5844.32</v>
      </c>
      <c r="I16" s="38">
        <v>0</v>
      </c>
      <c r="J16" s="42">
        <v>85.33</v>
      </c>
      <c r="K16" s="38" t="s">
        <v>45</v>
      </c>
      <c r="L16" s="42">
        <v>96828.49</v>
      </c>
      <c r="M16" s="38">
        <f>L16/7951007.18309*100</f>
        <v>1.2178141431683318</v>
      </c>
      <c r="N16" s="15" t="s">
        <v>45</v>
      </c>
      <c r="O16" s="15" t="s">
        <v>45</v>
      </c>
    </row>
    <row r="17" spans="1:15" s="5" customFormat="1" x14ac:dyDescent="0.25">
      <c r="A17" s="18" t="s">
        <v>3</v>
      </c>
      <c r="B17" s="16">
        <v>3</v>
      </c>
      <c r="C17" s="15" t="s">
        <v>2</v>
      </c>
      <c r="D17" s="15">
        <v>1.12E-2</v>
      </c>
      <c r="E17" s="15">
        <f>D17</f>
        <v>1.12E-2</v>
      </c>
      <c r="F17" s="38" t="s">
        <v>45</v>
      </c>
      <c r="G17" s="15">
        <v>1179.98</v>
      </c>
      <c r="H17" s="15">
        <f t="shared" ref="G17:H40" si="1">G17</f>
        <v>1179.98</v>
      </c>
      <c r="I17" s="38" t="s">
        <v>45</v>
      </c>
      <c r="J17" s="42">
        <v>13.22</v>
      </c>
      <c r="K17" s="38" t="s">
        <v>45</v>
      </c>
      <c r="L17" s="42">
        <v>14997.16</v>
      </c>
      <c r="M17" s="38">
        <f>L17/7951007.18309*100</f>
        <v>0.18861962584935879</v>
      </c>
      <c r="N17" s="15" t="s">
        <v>45</v>
      </c>
      <c r="O17" s="15" t="s">
        <v>45</v>
      </c>
    </row>
    <row r="18" spans="1:15" s="5" customFormat="1" x14ac:dyDescent="0.25">
      <c r="A18" s="18" t="s">
        <v>4</v>
      </c>
      <c r="B18" s="16">
        <v>4</v>
      </c>
      <c r="C18" s="15" t="s">
        <v>2</v>
      </c>
      <c r="D18" s="15">
        <v>4.0000000000000003E-5</v>
      </c>
      <c r="E18" s="15">
        <f t="shared" ref="E18:E40" si="2">D18</f>
        <v>4.0000000000000003E-5</v>
      </c>
      <c r="F18" s="38" t="s">
        <v>45</v>
      </c>
      <c r="G18" s="15">
        <v>7388.71</v>
      </c>
      <c r="H18" s="15">
        <f t="shared" si="1"/>
        <v>7388.71</v>
      </c>
      <c r="I18" s="38" t="s">
        <v>45</v>
      </c>
      <c r="J18" s="42">
        <v>0.3</v>
      </c>
      <c r="K18" s="38" t="s">
        <v>45</v>
      </c>
      <c r="L18" s="42">
        <v>335.39</v>
      </c>
      <c r="M18" s="38">
        <f>L18/7951007.18309*100</f>
        <v>4.2182077349055712E-3</v>
      </c>
      <c r="N18" s="15" t="s">
        <v>45</v>
      </c>
      <c r="O18" s="15" t="s">
        <v>45</v>
      </c>
    </row>
    <row r="19" spans="1:15" s="5" customFormat="1" x14ac:dyDescent="0.25">
      <c r="A19" s="19" t="s">
        <v>5</v>
      </c>
      <c r="B19" s="16">
        <v>5</v>
      </c>
      <c r="C19" s="18"/>
      <c r="D19" s="38" t="s">
        <v>45</v>
      </c>
      <c r="E19" s="38" t="s">
        <v>45</v>
      </c>
      <c r="F19" s="38" t="s">
        <v>45</v>
      </c>
      <c r="G19" s="38" t="s">
        <v>45</v>
      </c>
      <c r="H19" s="38" t="s">
        <v>45</v>
      </c>
      <c r="I19" s="38" t="s">
        <v>45</v>
      </c>
      <c r="J19" s="38" t="s">
        <v>45</v>
      </c>
      <c r="K19" s="38" t="s">
        <v>45</v>
      </c>
      <c r="L19" s="38" t="s">
        <v>45</v>
      </c>
      <c r="M19" s="38" t="s">
        <v>45</v>
      </c>
      <c r="N19" s="15" t="s">
        <v>45</v>
      </c>
      <c r="O19" s="15" t="s">
        <v>45</v>
      </c>
    </row>
    <row r="20" spans="1:15" s="6" customFormat="1" x14ac:dyDescent="0.25">
      <c r="A20" s="20" t="s">
        <v>6</v>
      </c>
      <c r="B20" s="21">
        <v>6</v>
      </c>
      <c r="C20" s="18"/>
      <c r="D20" s="38" t="s">
        <v>45</v>
      </c>
      <c r="E20" s="38" t="s">
        <v>45</v>
      </c>
      <c r="F20" s="38" t="s">
        <v>45</v>
      </c>
      <c r="G20" s="38" t="s">
        <v>45</v>
      </c>
      <c r="H20" s="38" t="s">
        <v>45</v>
      </c>
      <c r="I20" s="38" t="s">
        <v>45</v>
      </c>
      <c r="J20" s="38" t="s">
        <v>45</v>
      </c>
      <c r="K20" s="38" t="s">
        <v>45</v>
      </c>
      <c r="L20" s="38" t="s">
        <v>45</v>
      </c>
      <c r="M20" s="38" t="s">
        <v>45</v>
      </c>
      <c r="N20" s="15" t="s">
        <v>45</v>
      </c>
      <c r="O20" s="15" t="s">
        <v>45</v>
      </c>
    </row>
    <row r="21" spans="1:15" s="5" customFormat="1" x14ac:dyDescent="0.25">
      <c r="A21" s="23" t="s">
        <v>7</v>
      </c>
      <c r="B21" s="16">
        <v>7</v>
      </c>
      <c r="C21" s="15" t="s">
        <v>8</v>
      </c>
      <c r="D21" s="15">
        <v>0.60794999999999999</v>
      </c>
      <c r="E21" s="15">
        <f t="shared" si="2"/>
        <v>0.60794999999999999</v>
      </c>
      <c r="F21" s="38">
        <v>0</v>
      </c>
      <c r="G21" s="15">
        <v>664.6</v>
      </c>
      <c r="H21" s="15">
        <f t="shared" si="1"/>
        <v>664.6</v>
      </c>
      <c r="I21" s="38">
        <v>0</v>
      </c>
      <c r="J21" s="42">
        <v>404.04</v>
      </c>
      <c r="K21" s="38" t="s">
        <v>45</v>
      </c>
      <c r="L21" s="42">
        <v>458505.41</v>
      </c>
      <c r="M21" s="38">
        <f>L21/7951007.18309*100</f>
        <v>5.766633074802618</v>
      </c>
      <c r="N21" s="15" t="s">
        <v>45</v>
      </c>
      <c r="O21" s="15" t="s">
        <v>45</v>
      </c>
    </row>
    <row r="22" spans="1:15" s="5" customFormat="1" x14ac:dyDescent="0.25">
      <c r="A22" s="18" t="s">
        <v>3</v>
      </c>
      <c r="B22" s="16" t="s">
        <v>19</v>
      </c>
      <c r="C22" s="15" t="s">
        <v>8</v>
      </c>
      <c r="D22" s="38" t="s">
        <v>45</v>
      </c>
      <c r="E22" s="38" t="s">
        <v>45</v>
      </c>
      <c r="F22" s="38" t="s">
        <v>45</v>
      </c>
      <c r="G22" s="15" t="s">
        <v>45</v>
      </c>
      <c r="H22" s="15" t="s">
        <v>45</v>
      </c>
      <c r="I22" s="38" t="s">
        <v>45</v>
      </c>
      <c r="J22" s="38" t="s">
        <v>45</v>
      </c>
      <c r="K22" s="38" t="s">
        <v>45</v>
      </c>
      <c r="L22" s="38" t="s">
        <v>45</v>
      </c>
      <c r="M22" s="38" t="s">
        <v>45</v>
      </c>
      <c r="N22" s="15" t="s">
        <v>45</v>
      </c>
      <c r="O22" s="15" t="s">
        <v>45</v>
      </c>
    </row>
    <row r="23" spans="1:15" s="5" customFormat="1" x14ac:dyDescent="0.25">
      <c r="A23" s="23" t="s">
        <v>9</v>
      </c>
      <c r="B23" s="16">
        <v>8</v>
      </c>
      <c r="C23" s="15" t="s">
        <v>10</v>
      </c>
      <c r="D23" s="15">
        <v>0.12</v>
      </c>
      <c r="E23" s="15">
        <f t="shared" si="2"/>
        <v>0.12</v>
      </c>
      <c r="F23" s="38">
        <v>0</v>
      </c>
      <c r="G23" s="15">
        <v>1928.3</v>
      </c>
      <c r="H23" s="15">
        <f t="shared" si="1"/>
        <v>1928.3</v>
      </c>
      <c r="I23" s="38">
        <v>0</v>
      </c>
      <c r="J23" s="42">
        <v>231.4</v>
      </c>
      <c r="K23" s="38" t="s">
        <v>45</v>
      </c>
      <c r="L23" s="42">
        <v>262586.33</v>
      </c>
      <c r="M23" s="38">
        <f>L23/7951007.18309*100</f>
        <v>3.3025543047987922</v>
      </c>
      <c r="N23" s="15" t="s">
        <v>45</v>
      </c>
      <c r="O23" s="15" t="s">
        <v>45</v>
      </c>
    </row>
    <row r="24" spans="1:15" s="5" customFormat="1" x14ac:dyDescent="0.25">
      <c r="A24" s="18" t="s">
        <v>3</v>
      </c>
      <c r="B24" s="16" t="s">
        <v>20</v>
      </c>
      <c r="C24" s="15" t="s">
        <v>10</v>
      </c>
      <c r="D24" s="38" t="s">
        <v>45</v>
      </c>
      <c r="E24" s="38" t="s">
        <v>45</v>
      </c>
      <c r="F24" s="38" t="s">
        <v>45</v>
      </c>
      <c r="G24" s="15" t="s">
        <v>45</v>
      </c>
      <c r="H24" s="15" t="s">
        <v>45</v>
      </c>
      <c r="I24" s="38" t="s">
        <v>45</v>
      </c>
      <c r="J24" s="38" t="s">
        <v>45</v>
      </c>
      <c r="K24" s="38" t="s">
        <v>45</v>
      </c>
      <c r="L24" s="38" t="s">
        <v>45</v>
      </c>
      <c r="M24" s="38" t="s">
        <v>45</v>
      </c>
      <c r="N24" s="15" t="s">
        <v>45</v>
      </c>
      <c r="O24" s="15" t="s">
        <v>45</v>
      </c>
    </row>
    <row r="25" spans="1:15" s="6" customFormat="1" ht="30" x14ac:dyDescent="0.25">
      <c r="A25" s="24" t="s">
        <v>11</v>
      </c>
      <c r="B25" s="21">
        <v>9</v>
      </c>
      <c r="C25" s="15" t="s">
        <v>12</v>
      </c>
      <c r="D25" s="22">
        <f>D27-D30</f>
        <v>8.6699999999999993E-4</v>
      </c>
      <c r="E25" s="15">
        <f t="shared" si="2"/>
        <v>8.6699999999999993E-4</v>
      </c>
      <c r="F25" s="38">
        <v>0</v>
      </c>
      <c r="G25" s="22">
        <v>16237.7</v>
      </c>
      <c r="H25" s="15">
        <f t="shared" si="1"/>
        <v>16237.7</v>
      </c>
      <c r="I25" s="38">
        <v>0</v>
      </c>
      <c r="J25" s="43">
        <f>G25*D25</f>
        <v>14.0780859</v>
      </c>
      <c r="K25" s="38" t="s">
        <v>45</v>
      </c>
      <c r="L25" s="43">
        <v>15977.8968</v>
      </c>
      <c r="M25" s="38">
        <f>L25/7951007.18309*100</f>
        <v>0.20095437511339925</v>
      </c>
      <c r="N25" s="15" t="s">
        <v>45</v>
      </c>
      <c r="O25" s="15" t="s">
        <v>45</v>
      </c>
    </row>
    <row r="26" spans="1:15" s="5" customFormat="1" ht="30" x14ac:dyDescent="0.25">
      <c r="A26" s="18" t="s">
        <v>3</v>
      </c>
      <c r="B26" s="16" t="s">
        <v>90</v>
      </c>
      <c r="C26" s="15" t="s">
        <v>12</v>
      </c>
      <c r="D26" s="38" t="s">
        <v>45</v>
      </c>
      <c r="E26" s="38" t="s">
        <v>45</v>
      </c>
      <c r="F26" s="38" t="s">
        <v>45</v>
      </c>
      <c r="G26" s="38" t="s">
        <v>45</v>
      </c>
      <c r="H26" s="38" t="s">
        <v>45</v>
      </c>
      <c r="I26" s="38" t="s">
        <v>45</v>
      </c>
      <c r="J26" s="38" t="s">
        <v>45</v>
      </c>
      <c r="K26" s="38" t="s">
        <v>45</v>
      </c>
      <c r="L26" s="38" t="s">
        <v>45</v>
      </c>
      <c r="M26" s="38" t="s">
        <v>45</v>
      </c>
      <c r="N26" s="38" t="s">
        <v>45</v>
      </c>
      <c r="O26" s="38" t="s">
        <v>45</v>
      </c>
    </row>
    <row r="27" spans="1:15" s="5" customFormat="1" ht="42.75" x14ac:dyDescent="0.25">
      <c r="A27" s="17" t="s">
        <v>55</v>
      </c>
      <c r="B27" s="16">
        <v>10</v>
      </c>
      <c r="C27" s="15" t="s">
        <v>12</v>
      </c>
      <c r="D27" s="15">
        <f>0.00113</f>
        <v>1.1299999999999999E-3</v>
      </c>
      <c r="E27" s="15">
        <f t="shared" si="2"/>
        <v>1.1299999999999999E-3</v>
      </c>
      <c r="F27" s="38" t="s">
        <v>45</v>
      </c>
      <c r="G27" s="15" t="str">
        <f t="shared" si="1"/>
        <v>Х</v>
      </c>
      <c r="H27" s="15" t="str">
        <f t="shared" si="1"/>
        <v>Х</v>
      </c>
      <c r="I27" s="38" t="s">
        <v>45</v>
      </c>
      <c r="J27" s="42">
        <f>J30+J25</f>
        <v>19.5480859</v>
      </c>
      <c r="K27" s="38" t="s">
        <v>45</v>
      </c>
      <c r="L27" s="42">
        <f>L25+L30</f>
        <v>22185.209040000002</v>
      </c>
      <c r="M27" s="38">
        <f>L27/7951007.18309*100</f>
        <v>0.27902388375629866</v>
      </c>
      <c r="N27" s="15" t="s">
        <v>45</v>
      </c>
      <c r="O27" s="15" t="s">
        <v>45</v>
      </c>
    </row>
    <row r="28" spans="1:15" s="5" customFormat="1" ht="30" x14ac:dyDescent="0.25">
      <c r="A28" s="18" t="s">
        <v>3</v>
      </c>
      <c r="B28" s="16" t="s">
        <v>21</v>
      </c>
      <c r="C28" s="15" t="s">
        <v>12</v>
      </c>
      <c r="D28" s="38" t="s">
        <v>45</v>
      </c>
      <c r="E28" s="38" t="s">
        <v>45</v>
      </c>
      <c r="F28" s="38" t="s">
        <v>45</v>
      </c>
      <c r="G28" s="38" t="s">
        <v>45</v>
      </c>
      <c r="H28" s="38" t="s">
        <v>45</v>
      </c>
      <c r="I28" s="38" t="s">
        <v>45</v>
      </c>
      <c r="J28" s="38" t="s">
        <v>45</v>
      </c>
      <c r="K28" s="38" t="s">
        <v>45</v>
      </c>
      <c r="L28" s="38" t="s">
        <v>45</v>
      </c>
      <c r="M28" s="38" t="s">
        <v>45</v>
      </c>
      <c r="N28" s="15" t="s">
        <v>45</v>
      </c>
      <c r="O28" s="15" t="s">
        <v>45</v>
      </c>
    </row>
    <row r="29" spans="1:15" s="5" customFormat="1" ht="28.5" x14ac:dyDescent="0.25">
      <c r="A29" s="19" t="s">
        <v>13</v>
      </c>
      <c r="B29" s="16">
        <v>11</v>
      </c>
      <c r="C29" s="18"/>
      <c r="D29" s="38" t="s">
        <v>45</v>
      </c>
      <c r="E29" s="15" t="str">
        <f t="shared" si="2"/>
        <v>Х</v>
      </c>
      <c r="F29" s="38" t="s">
        <v>45</v>
      </c>
      <c r="G29" s="15" t="str">
        <f t="shared" si="1"/>
        <v>Х</v>
      </c>
      <c r="H29" s="15" t="str">
        <f t="shared" si="1"/>
        <v>Х</v>
      </c>
      <c r="I29" s="38" t="s">
        <v>45</v>
      </c>
      <c r="J29" s="38" t="s">
        <v>45</v>
      </c>
      <c r="K29" s="38" t="s">
        <v>45</v>
      </c>
      <c r="L29" s="38" t="s">
        <v>45</v>
      </c>
      <c r="M29" s="38" t="s">
        <v>45</v>
      </c>
      <c r="N29" s="15" t="s">
        <v>45</v>
      </c>
      <c r="O29" s="15" t="s">
        <v>45</v>
      </c>
    </row>
    <row r="30" spans="1:15" s="6" customFormat="1" ht="30" x14ac:dyDescent="0.25">
      <c r="A30" s="24" t="s">
        <v>14</v>
      </c>
      <c r="B30" s="21">
        <v>12</v>
      </c>
      <c r="C30" s="15" t="s">
        <v>12</v>
      </c>
      <c r="D30" s="22">
        <v>2.63E-4</v>
      </c>
      <c r="E30" s="15">
        <f t="shared" si="2"/>
        <v>2.63E-4</v>
      </c>
      <c r="F30" s="38">
        <v>0</v>
      </c>
      <c r="G30" s="22">
        <v>20816.900000000001</v>
      </c>
      <c r="H30" s="15">
        <f t="shared" si="1"/>
        <v>20816.900000000001</v>
      </c>
      <c r="I30" s="38">
        <v>0</v>
      </c>
      <c r="J30" s="43">
        <v>5.47</v>
      </c>
      <c r="K30" s="38" t="s">
        <v>45</v>
      </c>
      <c r="L30" s="43">
        <v>6207.3122400000002</v>
      </c>
      <c r="M30" s="38">
        <f>L30/7951007.18309*100</f>
        <v>7.806950864289941E-2</v>
      </c>
      <c r="N30" s="15" t="s">
        <v>45</v>
      </c>
      <c r="O30" s="15" t="s">
        <v>45</v>
      </c>
    </row>
    <row r="31" spans="1:15" s="5" customFormat="1" ht="30" x14ac:dyDescent="0.25">
      <c r="A31" s="18" t="s">
        <v>3</v>
      </c>
      <c r="B31" s="16" t="s">
        <v>22</v>
      </c>
      <c r="C31" s="15" t="s">
        <v>12</v>
      </c>
      <c r="D31" s="38" t="s">
        <v>45</v>
      </c>
      <c r="E31" s="38" t="s">
        <v>45</v>
      </c>
      <c r="F31" s="38" t="s">
        <v>45</v>
      </c>
      <c r="G31" s="38" t="s">
        <v>45</v>
      </c>
      <c r="H31" s="38" t="s">
        <v>45</v>
      </c>
      <c r="I31" s="38" t="s">
        <v>45</v>
      </c>
      <c r="J31" s="38" t="s">
        <v>45</v>
      </c>
      <c r="K31" s="38" t="s">
        <v>45</v>
      </c>
      <c r="L31" s="38" t="s">
        <v>45</v>
      </c>
      <c r="M31" s="38" t="s">
        <v>45</v>
      </c>
      <c r="N31" s="15" t="s">
        <v>45</v>
      </c>
      <c r="O31" s="15" t="s">
        <v>45</v>
      </c>
    </row>
    <row r="32" spans="1:15" s="6" customFormat="1" ht="45" x14ac:dyDescent="0.25">
      <c r="A32" s="20" t="s">
        <v>15</v>
      </c>
      <c r="B32" s="21">
        <v>13</v>
      </c>
      <c r="C32" s="15" t="s">
        <v>18</v>
      </c>
      <c r="D32" s="22">
        <v>7.4999999999999997E-3</v>
      </c>
      <c r="E32" s="15">
        <f t="shared" si="2"/>
        <v>7.4999999999999997E-3</v>
      </c>
      <c r="F32" s="38">
        <v>0</v>
      </c>
      <c r="G32" s="22">
        <v>120350.2</v>
      </c>
      <c r="H32" s="15">
        <f t="shared" si="1"/>
        <v>120350.2</v>
      </c>
      <c r="I32" s="38">
        <v>0</v>
      </c>
      <c r="J32" s="43">
        <v>914.66</v>
      </c>
      <c r="K32" s="38" t="s">
        <v>45</v>
      </c>
      <c r="L32" s="43">
        <v>1037950.58</v>
      </c>
      <c r="M32" s="38">
        <f>L32/7951007.18309*100</f>
        <v>13.054328289471135</v>
      </c>
      <c r="N32" s="15" t="s">
        <v>45</v>
      </c>
      <c r="O32" s="15" t="s">
        <v>45</v>
      </c>
    </row>
    <row r="33" spans="1:15" s="5" customFormat="1" x14ac:dyDescent="0.25">
      <c r="A33" s="18" t="s">
        <v>3</v>
      </c>
      <c r="B33" s="16" t="s">
        <v>23</v>
      </c>
      <c r="C33" s="18"/>
      <c r="D33" s="15" t="s">
        <v>45</v>
      </c>
      <c r="E33" s="15" t="s">
        <v>45</v>
      </c>
      <c r="F33" s="15" t="s">
        <v>45</v>
      </c>
      <c r="G33" s="15" t="s">
        <v>45</v>
      </c>
      <c r="H33" s="15" t="s">
        <v>45</v>
      </c>
      <c r="I33" s="15" t="s">
        <v>45</v>
      </c>
      <c r="J33" s="15" t="s">
        <v>45</v>
      </c>
      <c r="K33" s="15" t="s">
        <v>45</v>
      </c>
      <c r="L33" s="15" t="s">
        <v>45</v>
      </c>
      <c r="M33" s="15" t="s">
        <v>45</v>
      </c>
      <c r="N33" s="15" t="s">
        <v>45</v>
      </c>
      <c r="O33" s="15" t="s">
        <v>45</v>
      </c>
    </row>
    <row r="34" spans="1:15" s="5" customFormat="1" x14ac:dyDescent="0.25">
      <c r="A34" s="19" t="s">
        <v>16</v>
      </c>
      <c r="B34" s="16">
        <v>14</v>
      </c>
      <c r="C34" s="18"/>
      <c r="D34" s="15" t="s">
        <v>45</v>
      </c>
      <c r="E34" s="15" t="s">
        <v>45</v>
      </c>
      <c r="F34" s="15" t="s">
        <v>45</v>
      </c>
      <c r="G34" s="15" t="s">
        <v>45</v>
      </c>
      <c r="H34" s="15" t="s">
        <v>45</v>
      </c>
      <c r="I34" s="15" t="s">
        <v>45</v>
      </c>
      <c r="J34" s="43">
        <f>J35+J39</f>
        <v>172.98000000000002</v>
      </c>
      <c r="K34" s="15" t="s">
        <v>45</v>
      </c>
      <c r="L34" s="43">
        <f>L35+L39</f>
        <v>196291.7</v>
      </c>
      <c r="M34" s="38">
        <f>L34/7951007.18309*100</f>
        <v>2.4687652203040162</v>
      </c>
      <c r="N34" s="15" t="s">
        <v>45</v>
      </c>
      <c r="O34" s="15" t="s">
        <v>45</v>
      </c>
    </row>
    <row r="35" spans="1:15" s="5" customFormat="1" ht="45" x14ac:dyDescent="0.25">
      <c r="A35" s="24" t="s">
        <v>56</v>
      </c>
      <c r="B35" s="16">
        <v>15</v>
      </c>
      <c r="C35" s="15" t="s">
        <v>8</v>
      </c>
      <c r="D35" s="15">
        <v>4.07E-2</v>
      </c>
      <c r="E35" s="15">
        <f t="shared" si="2"/>
        <v>4.07E-2</v>
      </c>
      <c r="F35" s="38">
        <v>0</v>
      </c>
      <c r="G35" s="15" t="s">
        <v>45</v>
      </c>
      <c r="H35" s="15" t="s">
        <v>45</v>
      </c>
      <c r="I35" s="15" t="s">
        <v>45</v>
      </c>
      <c r="J35" s="42">
        <f>J36+J37</f>
        <v>48.010000000000005</v>
      </c>
      <c r="K35" s="38" t="s">
        <v>45</v>
      </c>
      <c r="L35" s="42">
        <f>L36+L37</f>
        <v>54480.509999999995</v>
      </c>
      <c r="M35" s="38">
        <f>L35/7951007.18309*100</f>
        <v>0.68520262584931069</v>
      </c>
      <c r="N35" s="15" t="s">
        <v>45</v>
      </c>
      <c r="O35" s="15" t="s">
        <v>45</v>
      </c>
    </row>
    <row r="36" spans="1:15" s="5" customFormat="1" ht="30" x14ac:dyDescent="0.25">
      <c r="A36" s="18" t="s">
        <v>39</v>
      </c>
      <c r="B36" s="16" t="s">
        <v>24</v>
      </c>
      <c r="C36" s="15" t="s">
        <v>8</v>
      </c>
      <c r="D36" s="15">
        <v>3.0700000000000002E-2</v>
      </c>
      <c r="E36" s="15">
        <f t="shared" si="2"/>
        <v>3.0700000000000002E-2</v>
      </c>
      <c r="F36" s="38">
        <v>0</v>
      </c>
      <c r="G36" s="15">
        <v>597.5</v>
      </c>
      <c r="H36" s="15">
        <f t="shared" si="1"/>
        <v>597.5</v>
      </c>
      <c r="I36" s="38">
        <v>0</v>
      </c>
      <c r="J36" s="42">
        <v>18.34</v>
      </c>
      <c r="K36" s="38" t="s">
        <v>45</v>
      </c>
      <c r="L36" s="42">
        <v>20815.77</v>
      </c>
      <c r="M36" s="38">
        <f>L36/7951007.18309*100</f>
        <v>0.26180041749013194</v>
      </c>
      <c r="N36" s="15" t="s">
        <v>45</v>
      </c>
      <c r="O36" s="15" t="s">
        <v>45</v>
      </c>
    </row>
    <row r="37" spans="1:15" s="5" customFormat="1" x14ac:dyDescent="0.25">
      <c r="A37" s="18" t="s">
        <v>40</v>
      </c>
      <c r="B37" s="16" t="s">
        <v>25</v>
      </c>
      <c r="C37" s="15" t="s">
        <v>8</v>
      </c>
      <c r="D37" s="47">
        <v>0.01</v>
      </c>
      <c r="E37" s="47">
        <f t="shared" si="2"/>
        <v>0.01</v>
      </c>
      <c r="F37" s="38">
        <v>0</v>
      </c>
      <c r="G37" s="15">
        <v>2966.6</v>
      </c>
      <c r="H37" s="15">
        <f t="shared" si="1"/>
        <v>2966.6</v>
      </c>
      <c r="I37" s="38">
        <v>0</v>
      </c>
      <c r="J37" s="42">
        <v>29.67</v>
      </c>
      <c r="K37" s="38" t="s">
        <v>45</v>
      </c>
      <c r="L37" s="42">
        <v>33664.74</v>
      </c>
      <c r="M37" s="38">
        <f>L37/7951007.183097*100</f>
        <v>0.42340220835880604</v>
      </c>
      <c r="N37" s="15" t="s">
        <v>45</v>
      </c>
      <c r="O37" s="15" t="s">
        <v>45</v>
      </c>
    </row>
    <row r="38" spans="1:15" s="5" customFormat="1" x14ac:dyDescent="0.25">
      <c r="A38" s="18" t="s">
        <v>41</v>
      </c>
      <c r="B38" s="16" t="s">
        <v>74</v>
      </c>
      <c r="C38" s="15" t="s">
        <v>8</v>
      </c>
      <c r="D38" s="15">
        <v>8.0000000000000004E-4</v>
      </c>
      <c r="E38" s="15">
        <f t="shared" si="2"/>
        <v>8.0000000000000004E-4</v>
      </c>
      <c r="F38" s="38">
        <v>0</v>
      </c>
      <c r="G38" s="15">
        <v>2966.6</v>
      </c>
      <c r="H38" s="15">
        <f t="shared" si="1"/>
        <v>2966.6</v>
      </c>
      <c r="I38" s="38">
        <v>0</v>
      </c>
      <c r="J38" s="42">
        <v>2.37</v>
      </c>
      <c r="K38" s="38" t="s">
        <v>45</v>
      </c>
      <c r="L38" s="42">
        <v>2693.18</v>
      </c>
      <c r="M38" s="38">
        <f>L38/7951007.18309*100</f>
        <v>3.3872186730352687E-2</v>
      </c>
      <c r="N38" s="15" t="s">
        <v>45</v>
      </c>
      <c r="O38" s="15" t="s">
        <v>45</v>
      </c>
    </row>
    <row r="39" spans="1:15" s="5" customFormat="1" ht="45" x14ac:dyDescent="0.25">
      <c r="A39" s="20" t="s">
        <v>38</v>
      </c>
      <c r="B39" s="16">
        <v>16</v>
      </c>
      <c r="C39" s="15" t="s">
        <v>17</v>
      </c>
      <c r="D39" s="15">
        <v>3.56E-2</v>
      </c>
      <c r="E39" s="15">
        <f t="shared" si="2"/>
        <v>3.56E-2</v>
      </c>
      <c r="F39" s="38">
        <v>0</v>
      </c>
      <c r="G39" s="15">
        <v>3510.3</v>
      </c>
      <c r="H39" s="15">
        <f t="shared" si="1"/>
        <v>3510.3</v>
      </c>
      <c r="I39" s="38">
        <v>0</v>
      </c>
      <c r="J39" s="42">
        <v>124.97</v>
      </c>
      <c r="K39" s="38" t="s">
        <v>45</v>
      </c>
      <c r="L39" s="42">
        <v>141811.19</v>
      </c>
      <c r="M39" s="38">
        <f>L39/7951007.18309*100</f>
        <v>1.7835625944547056</v>
      </c>
      <c r="N39" s="15" t="s">
        <v>45</v>
      </c>
      <c r="O39" s="15" t="s">
        <v>45</v>
      </c>
    </row>
    <row r="40" spans="1:15" s="5" customFormat="1" x14ac:dyDescent="0.25">
      <c r="A40" s="18" t="s">
        <v>42</v>
      </c>
      <c r="B40" s="16" t="s">
        <v>26</v>
      </c>
      <c r="C40" s="15" t="s">
        <v>17</v>
      </c>
      <c r="D40" s="15">
        <v>8.0000000000000004E-4</v>
      </c>
      <c r="E40" s="15">
        <f t="shared" si="2"/>
        <v>8.0000000000000004E-4</v>
      </c>
      <c r="F40" s="38">
        <v>0</v>
      </c>
      <c r="G40" s="15">
        <v>3529.7</v>
      </c>
      <c r="H40" s="15">
        <f t="shared" si="1"/>
        <v>3529.7</v>
      </c>
      <c r="I40" s="38">
        <v>0</v>
      </c>
      <c r="J40" s="42">
        <v>2.82</v>
      </c>
      <c r="K40" s="38" t="s">
        <v>45</v>
      </c>
      <c r="L40" s="42">
        <v>3204.38</v>
      </c>
      <c r="M40" s="38">
        <f>L40/7951007.18309*100</f>
        <v>4.0301560874136728E-2</v>
      </c>
      <c r="N40" s="15" t="s">
        <v>45</v>
      </c>
      <c r="O40" s="15" t="s">
        <v>45</v>
      </c>
    </row>
    <row r="41" spans="1:15" s="5" customFormat="1" ht="30" x14ac:dyDescent="0.25">
      <c r="A41" s="20" t="s">
        <v>57</v>
      </c>
      <c r="B41" s="25">
        <v>17</v>
      </c>
      <c r="C41" s="15" t="s">
        <v>12</v>
      </c>
      <c r="D41" s="15" t="s">
        <v>45</v>
      </c>
      <c r="E41" s="15" t="s">
        <v>45</v>
      </c>
      <c r="F41" s="15" t="s">
        <v>45</v>
      </c>
      <c r="G41" s="15" t="s">
        <v>45</v>
      </c>
      <c r="H41" s="15" t="s">
        <v>45</v>
      </c>
      <c r="I41" s="15" t="s">
        <v>45</v>
      </c>
      <c r="J41" s="15" t="s">
        <v>45</v>
      </c>
      <c r="K41" s="15" t="s">
        <v>45</v>
      </c>
      <c r="L41" s="15" t="s">
        <v>45</v>
      </c>
      <c r="M41" s="15" t="s">
        <v>45</v>
      </c>
      <c r="N41" s="15" t="s">
        <v>45</v>
      </c>
      <c r="O41" s="15" t="s">
        <v>45</v>
      </c>
    </row>
    <row r="42" spans="1:15" s="5" customFormat="1" ht="30" x14ac:dyDescent="0.25">
      <c r="A42" s="78" t="s">
        <v>50</v>
      </c>
      <c r="B42" s="45" t="s">
        <v>93</v>
      </c>
      <c r="C42" s="46"/>
      <c r="D42" s="46"/>
      <c r="E42" s="46"/>
      <c r="F42" s="80"/>
      <c r="G42" s="46"/>
      <c r="H42" s="46"/>
      <c r="I42" s="80"/>
      <c r="J42" s="48"/>
      <c r="K42" s="80"/>
      <c r="L42" s="48"/>
      <c r="M42" s="46"/>
      <c r="N42" s="46"/>
      <c r="O42" s="46" t="s">
        <v>45</v>
      </c>
    </row>
    <row r="43" spans="1:15" s="5" customFormat="1" ht="110.25" customHeight="1" x14ac:dyDescent="0.25">
      <c r="A43" s="19" t="s">
        <v>60</v>
      </c>
      <c r="B43" s="16" t="s">
        <v>67</v>
      </c>
      <c r="C43" s="15" t="s">
        <v>45</v>
      </c>
      <c r="D43" s="15" t="s">
        <v>45</v>
      </c>
      <c r="E43" s="15" t="s">
        <v>45</v>
      </c>
      <c r="F43" s="38" t="s">
        <v>45</v>
      </c>
      <c r="G43" s="15" t="s">
        <v>45</v>
      </c>
      <c r="H43" s="15" t="s">
        <v>45</v>
      </c>
      <c r="I43" s="38" t="s">
        <v>45</v>
      </c>
      <c r="J43" s="42">
        <f>L43/1134792*1000</f>
        <v>669.71234199747562</v>
      </c>
      <c r="K43" s="38" t="s">
        <v>45</v>
      </c>
      <c r="L43" s="42">
        <f>2834331.928-96828.49-458505.41-262586.33-22185.21-1037950.58-196291.7</f>
        <v>759984.2079999994</v>
      </c>
      <c r="M43" s="38">
        <f>L43/7951007.18309*100</f>
        <v>9.5583388431130381</v>
      </c>
      <c r="N43" s="15" t="s">
        <v>45</v>
      </c>
      <c r="O43" s="15" t="s">
        <v>45</v>
      </c>
    </row>
    <row r="44" spans="1:15" s="5" customFormat="1" ht="28.5" x14ac:dyDescent="0.25">
      <c r="A44" s="19" t="s">
        <v>46</v>
      </c>
      <c r="B44" s="16" t="s">
        <v>68</v>
      </c>
      <c r="C44" s="15" t="s">
        <v>45</v>
      </c>
      <c r="D44" s="15" t="s">
        <v>45</v>
      </c>
      <c r="E44" s="15" t="s">
        <v>45</v>
      </c>
      <c r="F44" s="38" t="s">
        <v>45</v>
      </c>
      <c r="G44" s="15" t="s">
        <v>45</v>
      </c>
      <c r="H44" s="15" t="s">
        <v>45</v>
      </c>
      <c r="I44" s="38" t="s">
        <v>45</v>
      </c>
      <c r="J44" s="15">
        <v>88.12</v>
      </c>
      <c r="K44" s="38" t="s">
        <v>45</v>
      </c>
      <c r="L44" s="42">
        <v>100000</v>
      </c>
      <c r="M44" s="38">
        <f>L44/7951007.18309*100</f>
        <v>1.2577022972973468</v>
      </c>
      <c r="N44" s="15" t="s">
        <v>45</v>
      </c>
      <c r="O44" s="15" t="s">
        <v>45</v>
      </c>
    </row>
    <row r="45" spans="1:15" s="6" customFormat="1" ht="90" x14ac:dyDescent="0.25">
      <c r="A45" s="18" t="s">
        <v>95</v>
      </c>
      <c r="B45" s="16" t="s">
        <v>73</v>
      </c>
      <c r="C45" s="15" t="s">
        <v>45</v>
      </c>
      <c r="D45" s="15" t="s">
        <v>45</v>
      </c>
      <c r="E45" s="15" t="s">
        <v>45</v>
      </c>
      <c r="F45" s="38" t="s">
        <v>45</v>
      </c>
      <c r="G45" s="15" t="s">
        <v>45</v>
      </c>
      <c r="H45" s="15" t="s">
        <v>45</v>
      </c>
      <c r="I45" s="38" t="s">
        <v>45</v>
      </c>
      <c r="J45" s="38">
        <v>88.12</v>
      </c>
      <c r="K45" s="38" t="s">
        <v>45</v>
      </c>
      <c r="L45" s="42">
        <v>100000</v>
      </c>
      <c r="M45" s="38">
        <f>L45/7951007.18309*100</f>
        <v>1.2577022972973468</v>
      </c>
      <c r="N45" s="15" t="s">
        <v>45</v>
      </c>
      <c r="O45" s="15" t="s">
        <v>45</v>
      </c>
    </row>
    <row r="46" spans="1:15" s="5" customFormat="1" ht="45" x14ac:dyDescent="0.25">
      <c r="A46" s="31" t="s">
        <v>61</v>
      </c>
      <c r="B46" s="16" t="s">
        <v>72</v>
      </c>
      <c r="C46" s="15" t="s">
        <v>45</v>
      </c>
      <c r="D46" s="15" t="s">
        <v>45</v>
      </c>
      <c r="E46" s="15" t="s">
        <v>45</v>
      </c>
      <c r="F46" s="38" t="s">
        <v>45</v>
      </c>
      <c r="G46" s="15" t="s">
        <v>45</v>
      </c>
      <c r="H46" s="15" t="s">
        <v>45</v>
      </c>
      <c r="I46" s="38" t="s">
        <v>45</v>
      </c>
      <c r="J46" s="38">
        <v>0</v>
      </c>
      <c r="K46" s="38" t="s">
        <v>45</v>
      </c>
      <c r="L46" s="42">
        <v>0</v>
      </c>
      <c r="M46" s="15"/>
      <c r="N46" s="15" t="s">
        <v>45</v>
      </c>
      <c r="O46" s="15" t="s">
        <v>45</v>
      </c>
    </row>
    <row r="47" spans="1:15" s="5" customFormat="1" ht="28.5" x14ac:dyDescent="0.25">
      <c r="A47" s="19" t="s">
        <v>47</v>
      </c>
      <c r="B47" s="16" t="s">
        <v>69</v>
      </c>
      <c r="C47" s="15" t="s">
        <v>45</v>
      </c>
      <c r="D47" s="15" t="s">
        <v>45</v>
      </c>
      <c r="E47" s="15" t="s">
        <v>45</v>
      </c>
      <c r="F47" s="38" t="s">
        <v>45</v>
      </c>
      <c r="G47" s="15" t="s">
        <v>45</v>
      </c>
      <c r="H47" s="15" t="s">
        <v>45</v>
      </c>
      <c r="I47" s="38" t="s">
        <v>45</v>
      </c>
      <c r="J47" s="38">
        <f>J48+J49</f>
        <v>1204.9348668037842</v>
      </c>
      <c r="K47" s="38" t="s">
        <v>45</v>
      </c>
      <c r="L47" s="42">
        <f>L48+L49</f>
        <v>1367350.44737</v>
      </c>
      <c r="M47" s="38">
        <f>L47/7951007.18309*100</f>
        <v>17.197197988678038</v>
      </c>
      <c r="N47" s="15" t="s">
        <v>45</v>
      </c>
      <c r="O47" s="15" t="s">
        <v>45</v>
      </c>
    </row>
    <row r="48" spans="1:15" s="5" customFormat="1" ht="45" x14ac:dyDescent="0.25">
      <c r="A48" s="18" t="s">
        <v>48</v>
      </c>
      <c r="B48" s="16" t="s">
        <v>70</v>
      </c>
      <c r="C48" s="15" t="s">
        <v>45</v>
      </c>
      <c r="D48" s="15" t="s">
        <v>45</v>
      </c>
      <c r="E48" s="15" t="s">
        <v>45</v>
      </c>
      <c r="F48" s="38" t="s">
        <v>45</v>
      </c>
      <c r="G48" s="15" t="s">
        <v>45</v>
      </c>
      <c r="H48" s="15" t="s">
        <v>45</v>
      </c>
      <c r="I48" s="38" t="s">
        <v>45</v>
      </c>
      <c r="J48" s="38">
        <f>L48*1000/1134792</f>
        <v>887.9759550648929</v>
      </c>
      <c r="K48" s="38" t="s">
        <v>45</v>
      </c>
      <c r="L48" s="42">
        <v>1007668.01</v>
      </c>
      <c r="M48" s="38">
        <f>L48/7951007.18309*100</f>
        <v>12.67346371090046</v>
      </c>
      <c r="N48" s="15" t="s">
        <v>45</v>
      </c>
      <c r="O48" s="15" t="s">
        <v>45</v>
      </c>
    </row>
    <row r="49" spans="1:16" s="7" customFormat="1" ht="60" x14ac:dyDescent="0.25">
      <c r="A49" s="18" t="s">
        <v>49</v>
      </c>
      <c r="B49" s="16" t="s">
        <v>71</v>
      </c>
      <c r="C49" s="15" t="s">
        <v>45</v>
      </c>
      <c r="D49" s="15" t="s">
        <v>45</v>
      </c>
      <c r="E49" s="15" t="s">
        <v>45</v>
      </c>
      <c r="F49" s="38" t="s">
        <v>45</v>
      </c>
      <c r="G49" s="15" t="s">
        <v>45</v>
      </c>
      <c r="H49" s="15" t="s">
        <v>45</v>
      </c>
      <c r="I49" s="38" t="s">
        <v>45</v>
      </c>
      <c r="J49" s="38">
        <f>L49*1000/P53</f>
        <v>316.95891173889135</v>
      </c>
      <c r="K49" s="38" t="s">
        <v>45</v>
      </c>
      <c r="L49" s="42">
        <v>359682.43737</v>
      </c>
      <c r="M49" s="38">
        <f>L49/7951007.18309*100</f>
        <v>4.5237342777775806</v>
      </c>
      <c r="N49" s="15" t="s">
        <v>45</v>
      </c>
      <c r="O49" s="15" t="s">
        <v>45</v>
      </c>
    </row>
    <row r="50" spans="1:16" s="6" customFormat="1" ht="60" x14ac:dyDescent="0.25">
      <c r="A50" s="78" t="s">
        <v>64</v>
      </c>
      <c r="B50" s="45" t="s">
        <v>94</v>
      </c>
      <c r="C50" s="46"/>
      <c r="D50" s="46"/>
      <c r="E50" s="46"/>
      <c r="F50" s="80"/>
      <c r="G50" s="46"/>
      <c r="H50" s="46"/>
      <c r="I50" s="80"/>
      <c r="J50" s="48"/>
      <c r="K50" s="80"/>
      <c r="L50" s="48"/>
      <c r="M50" s="46"/>
      <c r="N50" s="46"/>
      <c r="O50" s="46" t="s">
        <v>45</v>
      </c>
    </row>
    <row r="51" spans="1:16" s="7" customFormat="1" ht="57.75" x14ac:dyDescent="0.25">
      <c r="A51" s="19" t="s">
        <v>65</v>
      </c>
      <c r="B51" s="16" t="s">
        <v>75</v>
      </c>
      <c r="C51" s="15" t="s">
        <v>45</v>
      </c>
      <c r="D51" s="15" t="s">
        <v>45</v>
      </c>
      <c r="E51" s="15" t="s">
        <v>45</v>
      </c>
      <c r="F51" s="38" t="s">
        <v>45</v>
      </c>
      <c r="G51" s="15" t="s">
        <v>45</v>
      </c>
      <c r="H51" s="15" t="s">
        <v>45</v>
      </c>
      <c r="I51" s="38" t="s">
        <v>45</v>
      </c>
      <c r="J51" s="38">
        <f>L51*1000/P53</f>
        <v>3172.3875388617475</v>
      </c>
      <c r="K51" s="38" t="s">
        <v>45</v>
      </c>
      <c r="L51" s="42">
        <v>3600000</v>
      </c>
      <c r="M51" s="38">
        <f>L51/7951007.18309*100</f>
        <v>45.277282702704483</v>
      </c>
      <c r="N51" s="15" t="s">
        <v>45</v>
      </c>
      <c r="O51" s="15" t="s">
        <v>45</v>
      </c>
    </row>
    <row r="52" spans="1:16" s="7" customFormat="1" x14ac:dyDescent="0.25">
      <c r="A52" s="30" t="s">
        <v>81</v>
      </c>
      <c r="B52" s="16" t="s">
        <v>76</v>
      </c>
      <c r="C52" s="15" t="s">
        <v>45</v>
      </c>
      <c r="D52" s="15" t="s">
        <v>45</v>
      </c>
      <c r="E52" s="15" t="s">
        <v>45</v>
      </c>
      <c r="F52" s="38" t="s">
        <v>45</v>
      </c>
      <c r="G52" s="15" t="s">
        <v>45</v>
      </c>
      <c r="H52" s="15" t="s">
        <v>45</v>
      </c>
      <c r="I52" s="38" t="s">
        <v>45</v>
      </c>
      <c r="J52" s="38">
        <f>L52*1000/P53</f>
        <v>12.247134276589895</v>
      </c>
      <c r="K52" s="38" t="s">
        <v>45</v>
      </c>
      <c r="L52" s="42">
        <v>13897.95</v>
      </c>
      <c r="M52" s="38">
        <f>L52/7951007.18309*100</f>
        <v>0.17479483642723662</v>
      </c>
      <c r="N52" s="15" t="s">
        <v>45</v>
      </c>
      <c r="O52" s="15" t="s">
        <v>45</v>
      </c>
    </row>
    <row r="53" spans="1:16" s="7" customFormat="1" ht="57" x14ac:dyDescent="0.25">
      <c r="A53" s="30" t="s">
        <v>82</v>
      </c>
      <c r="B53" s="16" t="s">
        <v>77</v>
      </c>
      <c r="C53" s="15" t="s">
        <v>45</v>
      </c>
      <c r="D53" s="15" t="s">
        <v>45</v>
      </c>
      <c r="E53" s="15" t="s">
        <v>45</v>
      </c>
      <c r="F53" s="38" t="s">
        <v>45</v>
      </c>
      <c r="G53" s="15" t="s">
        <v>45</v>
      </c>
      <c r="H53" s="15" t="s">
        <v>45</v>
      </c>
      <c r="I53" s="38" t="s">
        <v>45</v>
      </c>
      <c r="J53" s="38">
        <f>L53*1000/P53</f>
        <v>31.218806759300385</v>
      </c>
      <c r="K53" s="38" t="s">
        <v>45</v>
      </c>
      <c r="L53" s="42">
        <v>35426.852160000002</v>
      </c>
      <c r="M53" s="38">
        <f>L53/7951007.18309*100</f>
        <v>0.4455643334764548</v>
      </c>
      <c r="N53" s="15" t="s">
        <v>45</v>
      </c>
      <c r="O53" s="15" t="s">
        <v>45</v>
      </c>
      <c r="P53" s="7">
        <v>1134792</v>
      </c>
    </row>
    <row r="54" spans="1:16" s="5" customFormat="1" ht="27" hidden="1" customHeight="1" x14ac:dyDescent="0.25">
      <c r="A54" s="13"/>
      <c r="B54" s="14"/>
      <c r="C54" s="13"/>
      <c r="D54" s="13"/>
      <c r="E54" s="13"/>
      <c r="F54" s="35"/>
      <c r="G54" s="13"/>
      <c r="H54" s="13"/>
      <c r="I54" s="35"/>
      <c r="J54" s="13"/>
      <c r="K54" s="35"/>
      <c r="L54" s="39"/>
      <c r="M54" s="13"/>
      <c r="N54" s="13"/>
      <c r="O54" s="13"/>
    </row>
    <row r="55" spans="1:16" ht="27" hidden="1" customHeight="1" x14ac:dyDescent="0.25">
      <c r="A55" s="13"/>
      <c r="B55" s="14"/>
      <c r="C55" s="13"/>
    </row>
    <row r="56" spans="1:16" ht="27" hidden="1" customHeight="1" x14ac:dyDescent="0.25">
      <c r="A56" s="13"/>
      <c r="B56" s="14"/>
      <c r="C56" s="13"/>
    </row>
    <row r="57" spans="1:16" s="8" customFormat="1" ht="27" customHeight="1" x14ac:dyDescent="0.25">
      <c r="A57" s="88" t="s">
        <v>78</v>
      </c>
      <c r="B57" s="88"/>
      <c r="C57" s="88"/>
      <c r="D57" s="88"/>
      <c r="E57" s="88"/>
      <c r="F57" s="88"/>
      <c r="G57" s="88"/>
      <c r="H57" s="88"/>
      <c r="I57" s="88"/>
      <c r="J57" s="88"/>
      <c r="K57" s="88"/>
      <c r="L57" s="88"/>
      <c r="M57" s="88"/>
      <c r="N57" s="88"/>
      <c r="O57" s="88"/>
    </row>
    <row r="58" spans="1:16" s="5" customFormat="1" ht="27" customHeight="1" x14ac:dyDescent="0.25">
      <c r="A58" s="87" t="s">
        <v>52</v>
      </c>
      <c r="B58" s="87"/>
      <c r="C58" s="87"/>
      <c r="D58" s="87"/>
      <c r="E58" s="87"/>
      <c r="F58" s="87"/>
      <c r="G58" s="87"/>
      <c r="H58" s="87"/>
      <c r="I58" s="87"/>
      <c r="J58" s="87"/>
      <c r="K58" s="87"/>
      <c r="L58" s="87"/>
      <c r="M58" s="87"/>
      <c r="N58" s="87"/>
      <c r="O58" s="87"/>
    </row>
    <row r="59" spans="1:16" s="5" customFormat="1" ht="27" customHeight="1" x14ac:dyDescent="0.25">
      <c r="A59" s="87" t="s">
        <v>58</v>
      </c>
      <c r="B59" s="87"/>
      <c r="C59" s="87"/>
      <c r="D59" s="87"/>
      <c r="E59" s="87"/>
      <c r="F59" s="87"/>
      <c r="G59" s="87"/>
      <c r="H59" s="87"/>
      <c r="I59" s="87"/>
      <c r="J59" s="87"/>
      <c r="K59" s="87"/>
      <c r="L59" s="87"/>
      <c r="M59" s="87"/>
      <c r="N59" s="87"/>
      <c r="O59" s="87"/>
    </row>
    <row r="60" spans="1:16" s="9" customFormat="1" ht="27" customHeight="1" x14ac:dyDescent="0.25">
      <c r="A60" s="87" t="s">
        <v>27</v>
      </c>
      <c r="B60" s="87"/>
      <c r="C60" s="87"/>
      <c r="D60" s="87"/>
      <c r="E60" s="87"/>
      <c r="F60" s="87"/>
      <c r="G60" s="87"/>
      <c r="H60" s="87"/>
      <c r="I60" s="87"/>
      <c r="J60" s="87"/>
      <c r="K60" s="87"/>
      <c r="L60" s="87"/>
      <c r="M60" s="87"/>
      <c r="N60" s="87"/>
      <c r="O60" s="87"/>
    </row>
    <row r="61" spans="1:16" s="8" customFormat="1" ht="27" customHeight="1" x14ac:dyDescent="0.25">
      <c r="A61" s="87" t="s">
        <v>91</v>
      </c>
      <c r="B61" s="87"/>
      <c r="C61" s="87"/>
      <c r="D61" s="87"/>
      <c r="E61" s="87"/>
      <c r="F61" s="87"/>
      <c r="G61" s="87"/>
      <c r="H61" s="87"/>
      <c r="I61" s="87"/>
      <c r="J61" s="87"/>
      <c r="K61" s="87"/>
      <c r="L61" s="87"/>
      <c r="M61" s="87"/>
      <c r="N61" s="87"/>
      <c r="O61" s="87"/>
    </row>
    <row r="62" spans="1:16" s="8" customFormat="1" ht="27" customHeight="1" x14ac:dyDescent="0.25">
      <c r="A62" s="87" t="s">
        <v>59</v>
      </c>
      <c r="B62" s="87"/>
      <c r="C62" s="87"/>
      <c r="D62" s="87"/>
      <c r="E62" s="87"/>
      <c r="F62" s="87"/>
      <c r="G62" s="87"/>
      <c r="H62" s="87"/>
      <c r="I62" s="87"/>
      <c r="J62" s="87"/>
      <c r="K62" s="87"/>
      <c r="L62" s="87"/>
      <c r="M62" s="87"/>
      <c r="N62" s="87"/>
      <c r="O62" s="87"/>
    </row>
    <row r="63" spans="1:16" ht="27" customHeight="1" x14ac:dyDescent="0.25">
      <c r="A63" s="87" t="s">
        <v>63</v>
      </c>
      <c r="B63" s="87"/>
      <c r="C63" s="87"/>
      <c r="D63" s="87"/>
      <c r="E63" s="87"/>
      <c r="F63" s="87"/>
      <c r="G63" s="87"/>
      <c r="H63" s="87"/>
      <c r="I63" s="87"/>
      <c r="J63" s="87"/>
      <c r="K63" s="87"/>
      <c r="L63" s="87"/>
      <c r="M63" s="87"/>
      <c r="N63" s="87"/>
      <c r="O63" s="87"/>
    </row>
    <row r="64" spans="1:16" s="8" customFormat="1" ht="27" customHeight="1" x14ac:dyDescent="0.25">
      <c r="A64" s="87" t="s">
        <v>62</v>
      </c>
      <c r="B64" s="87"/>
      <c r="C64" s="87"/>
      <c r="D64" s="87"/>
      <c r="E64" s="87"/>
      <c r="F64" s="87"/>
      <c r="G64" s="87"/>
      <c r="H64" s="87"/>
      <c r="I64" s="87"/>
      <c r="J64" s="87"/>
      <c r="K64" s="87"/>
      <c r="L64" s="87"/>
      <c r="M64" s="87"/>
      <c r="N64" s="87"/>
      <c r="O64" s="87"/>
    </row>
    <row r="65" spans="1:15" s="8" customFormat="1" ht="27" customHeight="1" x14ac:dyDescent="0.25">
      <c r="A65" s="87" t="s">
        <v>66</v>
      </c>
      <c r="B65" s="87"/>
      <c r="C65" s="87"/>
      <c r="D65" s="87"/>
      <c r="E65" s="87"/>
      <c r="F65" s="87"/>
      <c r="G65" s="87"/>
      <c r="H65" s="87"/>
      <c r="I65" s="87"/>
      <c r="J65" s="87"/>
      <c r="K65" s="87"/>
      <c r="L65" s="87"/>
      <c r="M65" s="87"/>
      <c r="N65" s="87"/>
      <c r="O65" s="87"/>
    </row>
    <row r="66" spans="1:15" s="8" customFormat="1" ht="27" customHeight="1" x14ac:dyDescent="0.25">
      <c r="A66" s="87" t="s">
        <v>83</v>
      </c>
      <c r="B66" s="87"/>
      <c r="C66" s="87"/>
      <c r="D66" s="87"/>
      <c r="E66" s="87"/>
      <c r="F66" s="87"/>
      <c r="G66" s="87"/>
      <c r="H66" s="87"/>
      <c r="I66" s="87"/>
      <c r="J66" s="87"/>
      <c r="K66" s="87"/>
      <c r="L66" s="87"/>
      <c r="M66" s="87"/>
      <c r="N66" s="87"/>
      <c r="O66" s="87"/>
    </row>
  </sheetData>
  <autoFilter ref="A13:Q53"/>
  <mergeCells count="33">
    <mergeCell ref="J1:O1"/>
    <mergeCell ref="J2:O2"/>
    <mergeCell ref="M3:O3"/>
    <mergeCell ref="A4:O6"/>
    <mergeCell ref="O10:O11"/>
    <mergeCell ref="A9:A11"/>
    <mergeCell ref="B9:B11"/>
    <mergeCell ref="C9:C11"/>
    <mergeCell ref="L10:L11"/>
    <mergeCell ref="J9:K9"/>
    <mergeCell ref="L9:O9"/>
    <mergeCell ref="A60:O60"/>
    <mergeCell ref="A59:O59"/>
    <mergeCell ref="A58:O58"/>
    <mergeCell ref="A57:O57"/>
    <mergeCell ref="D9:F9"/>
    <mergeCell ref="D10:D11"/>
    <mergeCell ref="E10:E11"/>
    <mergeCell ref="F10:F11"/>
    <mergeCell ref="G10:G11"/>
    <mergeCell ref="H10:H11"/>
    <mergeCell ref="N10:N11"/>
    <mergeCell ref="M10:M11"/>
    <mergeCell ref="G9:I9"/>
    <mergeCell ref="I10:I11"/>
    <mergeCell ref="J10:J11"/>
    <mergeCell ref="K10:K11"/>
    <mergeCell ref="A66:O66"/>
    <mergeCell ref="A64:O64"/>
    <mergeCell ref="A63:O63"/>
    <mergeCell ref="A62:O62"/>
    <mergeCell ref="A61:O61"/>
    <mergeCell ref="A65:O65"/>
  </mergeCells>
  <printOptions horizontalCentered="1"/>
  <pageMargins left="0.39370078740157483" right="0.39370078740157483" top="0.39370078740157483" bottom="0.39370078740157483" header="0" footer="0"/>
  <pageSetup paperSize="9" scale="58" fitToHeight="0" orientation="landscape" r:id="rId1"/>
  <rowBreaks count="1" manualBreakCount="1">
    <brk id="40"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3"/>
  <sheetViews>
    <sheetView zoomScale="80" zoomScaleNormal="80" zoomScaleSheetLayoutView="85" workbookViewId="0">
      <pane xSplit="1" ySplit="10" topLeftCell="B11" activePane="bottomRight" state="frozen"/>
      <selection pane="topRight" activeCell="B1" sqref="B1"/>
      <selection pane="bottomLeft" activeCell="A11" sqref="A11"/>
      <selection pane="bottomRight" activeCell="K8" sqref="K8"/>
    </sheetView>
  </sheetViews>
  <sheetFormatPr defaultRowHeight="15" x14ac:dyDescent="0.25"/>
  <cols>
    <col min="1" max="1" width="99.140625" style="50" customWidth="1"/>
    <col min="2" max="2" width="10.42578125" style="51" customWidth="1"/>
    <col min="3" max="3" width="15" style="50" customWidth="1"/>
    <col min="4" max="4" width="12.85546875" style="52" customWidth="1"/>
    <col min="5" max="5" width="13.5703125" style="52" customWidth="1"/>
    <col min="6" max="6" width="18" style="52" customWidth="1"/>
    <col min="7" max="7" width="14.5703125" style="52" customWidth="1"/>
    <col min="8" max="8" width="12.28515625" style="52" customWidth="1"/>
    <col min="9" max="9" width="15.42578125" style="52" customWidth="1"/>
    <col min="10" max="10" width="9.5703125" style="52" customWidth="1"/>
    <col min="11" max="16384" width="9.140625" style="50"/>
  </cols>
  <sheetData>
    <row r="1" spans="1:10" ht="12.75" customHeight="1" x14ac:dyDescent="0.25">
      <c r="I1" s="108" t="s">
        <v>443</v>
      </c>
      <c r="J1" s="108"/>
    </row>
    <row r="2" spans="1:10" ht="4.5" customHeight="1" x14ac:dyDescent="0.25"/>
    <row r="3" spans="1:10" x14ac:dyDescent="0.25">
      <c r="A3" s="115" t="s">
        <v>99</v>
      </c>
      <c r="B3" s="115"/>
      <c r="C3" s="115"/>
      <c r="D3" s="115"/>
      <c r="E3" s="115"/>
      <c r="F3" s="115"/>
      <c r="G3" s="115"/>
      <c r="H3" s="115"/>
      <c r="I3" s="115"/>
      <c r="J3" s="115"/>
    </row>
    <row r="4" spans="1:10" x14ac:dyDescent="0.25">
      <c r="A4" s="115"/>
      <c r="B4" s="115"/>
      <c r="C4" s="115"/>
      <c r="D4" s="115"/>
      <c r="E4" s="115"/>
      <c r="F4" s="115"/>
      <c r="G4" s="115"/>
      <c r="H4" s="115"/>
      <c r="I4" s="115"/>
      <c r="J4" s="115"/>
    </row>
    <row r="5" spans="1:10" ht="14.25" customHeight="1" x14ac:dyDescent="0.25">
      <c r="A5" s="115"/>
      <c r="B5" s="115"/>
      <c r="C5" s="115"/>
      <c r="D5" s="115"/>
      <c r="E5" s="115"/>
      <c r="F5" s="115"/>
      <c r="G5" s="115"/>
      <c r="H5" s="115"/>
      <c r="I5" s="115"/>
      <c r="J5" s="115"/>
    </row>
    <row r="6" spans="1:10" hidden="1" x14ac:dyDescent="0.25"/>
    <row r="7" spans="1:10" hidden="1" x14ac:dyDescent="0.25"/>
    <row r="8" spans="1:10" ht="42" customHeight="1" x14ac:dyDescent="0.25">
      <c r="A8" s="109" t="s">
        <v>100</v>
      </c>
      <c r="B8" s="116" t="s">
        <v>28</v>
      </c>
      <c r="C8" s="109" t="s">
        <v>0</v>
      </c>
      <c r="D8" s="109" t="s">
        <v>101</v>
      </c>
      <c r="E8" s="109" t="s">
        <v>102</v>
      </c>
      <c r="F8" s="109" t="s">
        <v>103</v>
      </c>
      <c r="G8" s="109"/>
      <c r="H8" s="109" t="s">
        <v>104</v>
      </c>
      <c r="I8" s="109"/>
      <c r="J8" s="109"/>
    </row>
    <row r="9" spans="1:10" x14ac:dyDescent="0.25">
      <c r="A9" s="109"/>
      <c r="B9" s="116"/>
      <c r="C9" s="109"/>
      <c r="D9" s="109"/>
      <c r="E9" s="109"/>
      <c r="F9" s="109" t="s">
        <v>105</v>
      </c>
      <c r="G9" s="109"/>
      <c r="H9" s="109" t="s">
        <v>106</v>
      </c>
      <c r="I9" s="109"/>
      <c r="J9" s="109" t="s">
        <v>107</v>
      </c>
    </row>
    <row r="10" spans="1:10" ht="75" x14ac:dyDescent="0.25">
      <c r="A10" s="109"/>
      <c r="B10" s="116"/>
      <c r="C10" s="109"/>
      <c r="D10" s="109"/>
      <c r="E10" s="109"/>
      <c r="F10" s="53" t="s">
        <v>108</v>
      </c>
      <c r="G10" s="53" t="s">
        <v>109</v>
      </c>
      <c r="H10" s="53" t="s">
        <v>108</v>
      </c>
      <c r="I10" s="53" t="s">
        <v>109</v>
      </c>
      <c r="J10" s="109"/>
    </row>
    <row r="11" spans="1:10" x14ac:dyDescent="0.25">
      <c r="A11" s="53" t="s">
        <v>92</v>
      </c>
      <c r="B11" s="54" t="s">
        <v>93</v>
      </c>
      <c r="C11" s="53">
        <v>1</v>
      </c>
      <c r="D11" s="53">
        <v>2</v>
      </c>
      <c r="E11" s="53">
        <v>3</v>
      </c>
      <c r="F11" s="53">
        <v>4</v>
      </c>
      <c r="G11" s="53">
        <v>5</v>
      </c>
      <c r="H11" s="53">
        <v>6</v>
      </c>
      <c r="I11" s="53">
        <v>7</v>
      </c>
      <c r="J11" s="53">
        <v>8</v>
      </c>
    </row>
    <row r="12" spans="1:10" s="56" customFormat="1" x14ac:dyDescent="0.25">
      <c r="A12" s="18" t="s">
        <v>110</v>
      </c>
      <c r="B12" s="16">
        <v>20</v>
      </c>
      <c r="C12" s="18"/>
      <c r="D12" s="15" t="s">
        <v>111</v>
      </c>
      <c r="E12" s="42" t="s">
        <v>111</v>
      </c>
      <c r="F12" s="42" t="s">
        <v>111</v>
      </c>
      <c r="G12" s="42">
        <f>G13+G16+G17+G19+G22+G23+G24+G25+G36+G40+G41+G46+G54+G55+G56+G63</f>
        <v>20989.989999999994</v>
      </c>
      <c r="H12" s="55" t="s">
        <v>111</v>
      </c>
      <c r="I12" s="42">
        <f>I13+I16+I17+I19+I22+I23+I24+I25+I36+I40+I41+I46+I54+I55+I56+I63</f>
        <v>23661189.959999997</v>
      </c>
      <c r="J12" s="55">
        <f>I12/I12*100</f>
        <v>100</v>
      </c>
    </row>
    <row r="13" spans="1:10" s="56" customFormat="1" x14ac:dyDescent="0.25">
      <c r="A13" s="18" t="s">
        <v>112</v>
      </c>
      <c r="B13" s="16">
        <v>21</v>
      </c>
      <c r="C13" s="15" t="s">
        <v>2</v>
      </c>
      <c r="D13" s="15">
        <f>D67</f>
        <v>0.28000000000000003</v>
      </c>
      <c r="E13" s="42">
        <f>E67</f>
        <v>4446.22</v>
      </c>
      <c r="F13" s="42" t="s">
        <v>111</v>
      </c>
      <c r="G13" s="42">
        <f>G67</f>
        <v>1244.94</v>
      </c>
      <c r="H13" s="55" t="s">
        <v>111</v>
      </c>
      <c r="I13" s="42">
        <f>I67</f>
        <v>1403374.77</v>
      </c>
      <c r="J13" s="55" t="s">
        <v>111</v>
      </c>
    </row>
    <row r="14" spans="1:10" s="56" customFormat="1" x14ac:dyDescent="0.25">
      <c r="A14" s="18" t="s">
        <v>113</v>
      </c>
      <c r="B14" s="16">
        <v>22</v>
      </c>
      <c r="C14" s="15" t="s">
        <v>2</v>
      </c>
      <c r="D14" s="15" t="str">
        <f>D68</f>
        <v>X</v>
      </c>
      <c r="E14" s="42" t="str">
        <f t="shared" ref="E14:E58" si="0">E68</f>
        <v>X</v>
      </c>
      <c r="F14" s="42" t="s">
        <v>111</v>
      </c>
      <c r="G14" s="42" t="str">
        <f t="shared" ref="G14:G58" si="1">G68</f>
        <v>X</v>
      </c>
      <c r="H14" s="55" t="s">
        <v>111</v>
      </c>
      <c r="I14" s="42" t="str">
        <f t="shared" ref="I14:I58" si="2">I68</f>
        <v>X</v>
      </c>
      <c r="J14" s="55" t="s">
        <v>111</v>
      </c>
    </row>
    <row r="15" spans="1:10" s="56" customFormat="1" x14ac:dyDescent="0.25">
      <c r="A15" s="18" t="s">
        <v>114</v>
      </c>
      <c r="B15" s="16">
        <v>23</v>
      </c>
      <c r="C15" s="15" t="s">
        <v>111</v>
      </c>
      <c r="D15" s="15" t="str">
        <f t="shared" ref="D15:D57" si="3">D69</f>
        <v>X</v>
      </c>
      <c r="E15" s="42" t="str">
        <f t="shared" si="0"/>
        <v>X</v>
      </c>
      <c r="F15" s="42" t="s">
        <v>111</v>
      </c>
      <c r="G15" s="42" t="str">
        <f t="shared" si="1"/>
        <v>X</v>
      </c>
      <c r="H15" s="55" t="s">
        <v>111</v>
      </c>
      <c r="I15" s="42" t="str">
        <f t="shared" si="2"/>
        <v>X</v>
      </c>
      <c r="J15" s="55" t="s">
        <v>111</v>
      </c>
    </row>
    <row r="16" spans="1:10" s="56" customFormat="1" x14ac:dyDescent="0.25">
      <c r="A16" s="18" t="s">
        <v>115</v>
      </c>
      <c r="B16" s="16" t="s">
        <v>116</v>
      </c>
      <c r="C16" s="15" t="s">
        <v>111</v>
      </c>
      <c r="D16" s="15">
        <f t="shared" si="3"/>
        <v>0.29745199999999999</v>
      </c>
      <c r="E16" s="42">
        <f t="shared" si="0"/>
        <v>2620.5</v>
      </c>
      <c r="F16" s="42" t="s">
        <v>111</v>
      </c>
      <c r="G16" s="42">
        <f t="shared" si="1"/>
        <v>779.47</v>
      </c>
      <c r="H16" s="55" t="s">
        <v>111</v>
      </c>
      <c r="I16" s="42">
        <f t="shared" si="2"/>
        <v>878669.37</v>
      </c>
      <c r="J16" s="55" t="s">
        <v>111</v>
      </c>
    </row>
    <row r="17" spans="1:10" s="56" customFormat="1" ht="30" x14ac:dyDescent="0.25">
      <c r="A17" s="18" t="s">
        <v>117</v>
      </c>
      <c r="B17" s="16" t="s">
        <v>118</v>
      </c>
      <c r="C17" s="15" t="s">
        <v>119</v>
      </c>
      <c r="D17" s="15">
        <f t="shared" si="3"/>
        <v>0.40173199999999998</v>
      </c>
      <c r="E17" s="42">
        <f t="shared" si="0"/>
        <v>3202.7</v>
      </c>
      <c r="F17" s="42" t="s">
        <v>111</v>
      </c>
      <c r="G17" s="42">
        <f t="shared" si="1"/>
        <v>1286.6300000000001</v>
      </c>
      <c r="H17" s="55" t="s">
        <v>111</v>
      </c>
      <c r="I17" s="42">
        <f t="shared" si="2"/>
        <v>1450365.11</v>
      </c>
      <c r="J17" s="55" t="s">
        <v>111</v>
      </c>
    </row>
    <row r="18" spans="1:10" s="56" customFormat="1" ht="30" x14ac:dyDescent="0.25">
      <c r="A18" s="18" t="s">
        <v>120</v>
      </c>
      <c r="B18" s="16" t="s">
        <v>121</v>
      </c>
      <c r="C18" s="15" t="s">
        <v>119</v>
      </c>
      <c r="D18" s="15">
        <f t="shared" si="3"/>
        <v>5.9610000000000002E-3</v>
      </c>
      <c r="E18" s="42">
        <f t="shared" si="0"/>
        <v>1384.8</v>
      </c>
      <c r="F18" s="42" t="s">
        <v>111</v>
      </c>
      <c r="G18" s="42">
        <f t="shared" si="1"/>
        <v>0.83</v>
      </c>
      <c r="H18" s="55" t="s">
        <v>111</v>
      </c>
      <c r="I18" s="42">
        <f t="shared" si="2"/>
        <v>935.86</v>
      </c>
      <c r="J18" s="55" t="s">
        <v>111</v>
      </c>
    </row>
    <row r="19" spans="1:10" s="56" customFormat="1" ht="30" x14ac:dyDescent="0.25">
      <c r="A19" s="18" t="s">
        <v>122</v>
      </c>
      <c r="B19" s="16" t="s">
        <v>123</v>
      </c>
      <c r="C19" s="15" t="s">
        <v>119</v>
      </c>
      <c r="D19" s="15">
        <f t="shared" si="3"/>
        <v>0.134681</v>
      </c>
      <c r="E19" s="42">
        <f t="shared" si="0"/>
        <v>1842.72</v>
      </c>
      <c r="F19" s="42" t="s">
        <v>111</v>
      </c>
      <c r="G19" s="42">
        <f t="shared" si="1"/>
        <v>248.18</v>
      </c>
      <c r="H19" s="55" t="s">
        <v>111</v>
      </c>
      <c r="I19" s="42">
        <f t="shared" si="2"/>
        <v>279761.96999999997</v>
      </c>
      <c r="J19" s="55" t="s">
        <v>111</v>
      </c>
    </row>
    <row r="20" spans="1:10" s="56" customFormat="1" ht="30" x14ac:dyDescent="0.25">
      <c r="A20" s="18" t="s">
        <v>124</v>
      </c>
      <c r="B20" s="16" t="s">
        <v>125</v>
      </c>
      <c r="C20" s="15" t="s">
        <v>119</v>
      </c>
      <c r="D20" s="15">
        <f t="shared" si="3"/>
        <v>6.8994E-2</v>
      </c>
      <c r="E20" s="42">
        <f t="shared" si="0"/>
        <v>2920.1</v>
      </c>
      <c r="F20" s="42" t="s">
        <v>111</v>
      </c>
      <c r="G20" s="42">
        <f t="shared" si="1"/>
        <v>201.47</v>
      </c>
      <c r="H20" s="55" t="s">
        <v>111</v>
      </c>
      <c r="I20" s="42">
        <f t="shared" si="2"/>
        <v>227107.86</v>
      </c>
      <c r="J20" s="55" t="s">
        <v>111</v>
      </c>
    </row>
    <row r="21" spans="1:10" s="56" customFormat="1" ht="30" x14ac:dyDescent="0.25">
      <c r="A21" s="18" t="s">
        <v>126</v>
      </c>
      <c r="B21" s="16" t="s">
        <v>127</v>
      </c>
      <c r="C21" s="15" t="s">
        <v>119</v>
      </c>
      <c r="D21" s="15">
        <f t="shared" si="3"/>
        <v>6.5686999999999995E-2</v>
      </c>
      <c r="E21" s="42">
        <f t="shared" si="0"/>
        <v>711.1</v>
      </c>
      <c r="F21" s="42" t="s">
        <v>111</v>
      </c>
      <c r="G21" s="42">
        <f t="shared" si="1"/>
        <v>46.71</v>
      </c>
      <c r="H21" s="55" t="s">
        <v>111</v>
      </c>
      <c r="I21" s="42">
        <f t="shared" si="2"/>
        <v>52654.11</v>
      </c>
      <c r="J21" s="55" t="s">
        <v>111</v>
      </c>
    </row>
    <row r="22" spans="1:10" s="56" customFormat="1" ht="30" x14ac:dyDescent="0.25">
      <c r="A22" s="18" t="s">
        <v>128</v>
      </c>
      <c r="B22" s="16" t="s">
        <v>129</v>
      </c>
      <c r="C22" s="15" t="s">
        <v>119</v>
      </c>
      <c r="D22" s="15">
        <f t="shared" si="3"/>
        <v>2.5557186999999999</v>
      </c>
      <c r="E22" s="42">
        <f t="shared" si="0"/>
        <v>402.34</v>
      </c>
      <c r="F22" s="42" t="s">
        <v>111</v>
      </c>
      <c r="G22" s="42">
        <f t="shared" si="1"/>
        <v>1028.27</v>
      </c>
      <c r="H22" s="55" t="s">
        <v>111</v>
      </c>
      <c r="I22" s="42">
        <f t="shared" si="2"/>
        <v>1159129.81</v>
      </c>
      <c r="J22" s="55" t="s">
        <v>111</v>
      </c>
    </row>
    <row r="23" spans="1:10" s="56" customFormat="1" x14ac:dyDescent="0.25">
      <c r="A23" s="18" t="s">
        <v>130</v>
      </c>
      <c r="B23" s="16" t="s">
        <v>131</v>
      </c>
      <c r="C23" s="15" t="s">
        <v>132</v>
      </c>
      <c r="D23" s="15">
        <f t="shared" si="3"/>
        <v>0.52</v>
      </c>
      <c r="E23" s="42">
        <f t="shared" si="0"/>
        <v>983.6</v>
      </c>
      <c r="F23" s="42" t="s">
        <v>111</v>
      </c>
      <c r="G23" s="42">
        <f t="shared" si="1"/>
        <v>510.33</v>
      </c>
      <c r="H23" s="55" t="s">
        <v>111</v>
      </c>
      <c r="I23" s="42">
        <f t="shared" si="2"/>
        <v>575270.49</v>
      </c>
      <c r="J23" s="55" t="s">
        <v>111</v>
      </c>
    </row>
    <row r="24" spans="1:10" s="56" customFormat="1" x14ac:dyDescent="0.25">
      <c r="A24" s="18" t="s">
        <v>133</v>
      </c>
      <c r="B24" s="16" t="s">
        <v>134</v>
      </c>
      <c r="C24" s="15" t="s">
        <v>8</v>
      </c>
      <c r="D24" s="15">
        <f t="shared" si="3"/>
        <v>1.328263</v>
      </c>
      <c r="E24" s="42">
        <f t="shared" si="0"/>
        <v>2068.7199999999998</v>
      </c>
      <c r="F24" s="42" t="s">
        <v>111</v>
      </c>
      <c r="G24" s="42">
        <f t="shared" si="1"/>
        <v>2747.8</v>
      </c>
      <c r="H24" s="55" t="s">
        <v>111</v>
      </c>
      <c r="I24" s="42">
        <f t="shared" si="2"/>
        <v>3097488.14</v>
      </c>
      <c r="J24" s="55" t="s">
        <v>111</v>
      </c>
    </row>
    <row r="25" spans="1:10" s="56" customFormat="1" x14ac:dyDescent="0.25">
      <c r="A25" s="18" t="s">
        <v>135</v>
      </c>
      <c r="B25" s="16" t="s">
        <v>136</v>
      </c>
      <c r="C25" s="15" t="s">
        <v>10</v>
      </c>
      <c r="D25" s="15">
        <f t="shared" si="3"/>
        <v>0.234652</v>
      </c>
      <c r="E25" s="42">
        <f t="shared" si="0"/>
        <v>2311.59</v>
      </c>
      <c r="F25" s="42" t="s">
        <v>111</v>
      </c>
      <c r="G25" s="42">
        <f t="shared" si="1"/>
        <v>542.41999999999996</v>
      </c>
      <c r="H25" s="55" t="s">
        <v>111</v>
      </c>
      <c r="I25" s="42">
        <f t="shared" si="2"/>
        <v>611446.34</v>
      </c>
      <c r="J25" s="55">
        <f>I25/I12*100</f>
        <v>2.5841740885968529</v>
      </c>
    </row>
    <row r="26" spans="1:10" s="56" customFormat="1" x14ac:dyDescent="0.25">
      <c r="A26" s="18" t="s">
        <v>137</v>
      </c>
      <c r="B26" s="16" t="s">
        <v>138</v>
      </c>
      <c r="C26" s="15" t="s">
        <v>139</v>
      </c>
      <c r="D26" s="15">
        <f t="shared" si="3"/>
        <v>5.5212999999999998E-2</v>
      </c>
      <c r="E26" s="42">
        <f t="shared" si="0"/>
        <v>2699.26</v>
      </c>
      <c r="F26" s="42" t="s">
        <v>111</v>
      </c>
      <c r="G26" s="42">
        <f t="shared" si="1"/>
        <v>149.04</v>
      </c>
      <c r="H26" s="55" t="s">
        <v>111</v>
      </c>
      <c r="I26" s="42">
        <f t="shared" si="2"/>
        <v>168002.07</v>
      </c>
      <c r="J26" s="55" t="s">
        <v>45</v>
      </c>
    </row>
    <row r="27" spans="1:10" s="56" customFormat="1" x14ac:dyDescent="0.25">
      <c r="A27" s="18" t="s">
        <v>140</v>
      </c>
      <c r="B27" s="16" t="s">
        <v>141</v>
      </c>
      <c r="C27" s="15" t="s">
        <v>139</v>
      </c>
      <c r="D27" s="15">
        <f t="shared" si="3"/>
        <v>2.8761999999999999E-2</v>
      </c>
      <c r="E27" s="42">
        <f t="shared" si="0"/>
        <v>3528.44</v>
      </c>
      <c r="F27" s="42" t="s">
        <v>111</v>
      </c>
      <c r="G27" s="42">
        <f t="shared" si="1"/>
        <v>101.48</v>
      </c>
      <c r="H27" s="55" t="s">
        <v>111</v>
      </c>
      <c r="I27" s="42">
        <f t="shared" si="2"/>
        <v>114399.03999999999</v>
      </c>
      <c r="J27" s="55" t="s">
        <v>111</v>
      </c>
    </row>
    <row r="28" spans="1:10" s="56" customFormat="1" x14ac:dyDescent="0.25">
      <c r="A28" s="18" t="s">
        <v>142</v>
      </c>
      <c r="B28" s="16" t="s">
        <v>143</v>
      </c>
      <c r="C28" s="15" t="s">
        <v>139</v>
      </c>
      <c r="D28" s="15">
        <f t="shared" si="3"/>
        <v>8.0342999999999998E-2</v>
      </c>
      <c r="E28" s="42">
        <f t="shared" si="0"/>
        <v>694.4</v>
      </c>
      <c r="F28" s="42" t="s">
        <v>111</v>
      </c>
      <c r="G28" s="42">
        <f t="shared" si="1"/>
        <v>55.79</v>
      </c>
      <c r="H28" s="55" t="s">
        <v>111</v>
      </c>
      <c r="I28" s="42">
        <f t="shared" si="2"/>
        <v>62890.09</v>
      </c>
      <c r="J28" s="55" t="s">
        <v>111</v>
      </c>
    </row>
    <row r="29" spans="1:10" s="56" customFormat="1" x14ac:dyDescent="0.25">
      <c r="A29" s="18" t="s">
        <v>144</v>
      </c>
      <c r="B29" s="16" t="s">
        <v>145</v>
      </c>
      <c r="C29" s="15" t="s">
        <v>139</v>
      </c>
      <c r="D29" s="15">
        <f t="shared" si="3"/>
        <v>4.3251999999999999E-2</v>
      </c>
      <c r="E29" s="42">
        <f t="shared" si="0"/>
        <v>1285.8</v>
      </c>
      <c r="F29" s="42" t="s">
        <v>111</v>
      </c>
      <c r="G29" s="42">
        <f t="shared" si="1"/>
        <v>55.61</v>
      </c>
      <c r="H29" s="55" t="s">
        <v>111</v>
      </c>
      <c r="I29" s="42">
        <f t="shared" si="2"/>
        <v>62690.28</v>
      </c>
      <c r="J29" s="55" t="s">
        <v>111</v>
      </c>
    </row>
    <row r="30" spans="1:10" s="56" customFormat="1" ht="30" x14ac:dyDescent="0.25">
      <c r="A30" s="18" t="s">
        <v>146</v>
      </c>
      <c r="B30" s="16" t="s">
        <v>147</v>
      </c>
      <c r="C30" s="15" t="s">
        <v>139</v>
      </c>
      <c r="D30" s="15">
        <f t="shared" si="3"/>
        <v>1.6360000000000001E-3</v>
      </c>
      <c r="E30" s="42">
        <f t="shared" si="0"/>
        <v>10335.27</v>
      </c>
      <c r="F30" s="42" t="s">
        <v>111</v>
      </c>
      <c r="G30" s="42">
        <f t="shared" si="1"/>
        <v>16.91</v>
      </c>
      <c r="H30" s="55" t="s">
        <v>111</v>
      </c>
      <c r="I30" s="42">
        <f t="shared" si="2"/>
        <v>19058.240000000002</v>
      </c>
      <c r="J30" s="55" t="s">
        <v>111</v>
      </c>
    </row>
    <row r="31" spans="1:10" s="56" customFormat="1" ht="45" x14ac:dyDescent="0.25">
      <c r="A31" s="18" t="s">
        <v>148</v>
      </c>
      <c r="B31" s="16" t="s">
        <v>149</v>
      </c>
      <c r="C31" s="15" t="s">
        <v>139</v>
      </c>
      <c r="D31" s="15">
        <f t="shared" si="3"/>
        <v>1.4217E-2</v>
      </c>
      <c r="E31" s="42">
        <f t="shared" si="0"/>
        <v>2826.44</v>
      </c>
      <c r="F31" s="42" t="s">
        <v>111</v>
      </c>
      <c r="G31" s="42">
        <f t="shared" si="1"/>
        <v>40.18</v>
      </c>
      <c r="H31" s="55" t="s">
        <v>111</v>
      </c>
      <c r="I31" s="42">
        <f t="shared" si="2"/>
        <v>45296.56</v>
      </c>
      <c r="J31" s="55" t="s">
        <v>111</v>
      </c>
    </row>
    <row r="32" spans="1:10" s="56" customFormat="1" x14ac:dyDescent="0.25">
      <c r="A32" s="18" t="s">
        <v>150</v>
      </c>
      <c r="B32" s="16" t="s">
        <v>151</v>
      </c>
      <c r="C32" s="15" t="s">
        <v>139</v>
      </c>
      <c r="D32" s="15">
        <f t="shared" si="3"/>
        <v>2.6549999999999998E-3</v>
      </c>
      <c r="E32" s="42">
        <f t="shared" si="0"/>
        <v>37939.519999999997</v>
      </c>
      <c r="F32" s="42" t="s">
        <v>111</v>
      </c>
      <c r="G32" s="42">
        <f t="shared" si="1"/>
        <v>100.73</v>
      </c>
      <c r="H32" s="55" t="s">
        <v>111</v>
      </c>
      <c r="I32" s="42">
        <f t="shared" si="2"/>
        <v>113553</v>
      </c>
      <c r="J32" s="55">
        <f>I32/23661189.96*100</f>
        <v>0.47991246506183743</v>
      </c>
    </row>
    <row r="33" spans="1:10" s="56" customFormat="1" x14ac:dyDescent="0.25">
      <c r="A33" s="18" t="s">
        <v>152</v>
      </c>
      <c r="B33" s="16" t="s">
        <v>153</v>
      </c>
      <c r="C33" s="15" t="s">
        <v>139</v>
      </c>
      <c r="D33" s="15">
        <f t="shared" si="3"/>
        <v>2.872E-3</v>
      </c>
      <c r="E33" s="42">
        <f t="shared" si="0"/>
        <v>5265.31</v>
      </c>
      <c r="F33" s="42" t="s">
        <v>111</v>
      </c>
      <c r="G33" s="42">
        <f t="shared" si="1"/>
        <v>15.12</v>
      </c>
      <c r="H33" s="55" t="s">
        <v>111</v>
      </c>
      <c r="I33" s="42">
        <f t="shared" si="2"/>
        <v>17043.82</v>
      </c>
      <c r="J33" s="55">
        <f t="shared" ref="J33:J40" si="4">I33/23661189.96*100</f>
        <v>7.203280996777052E-2</v>
      </c>
    </row>
    <row r="34" spans="1:10" s="56" customFormat="1" x14ac:dyDescent="0.25">
      <c r="A34" s="18" t="s">
        <v>154</v>
      </c>
      <c r="B34" s="16" t="s">
        <v>155</v>
      </c>
      <c r="C34" s="15" t="s">
        <v>139</v>
      </c>
      <c r="D34" s="15">
        <f t="shared" si="3"/>
        <v>5.7019999999999996E-3</v>
      </c>
      <c r="E34" s="42">
        <f t="shared" si="0"/>
        <v>1324.4</v>
      </c>
      <c r="F34" s="42" t="s">
        <v>111</v>
      </c>
      <c r="G34" s="42">
        <f t="shared" si="1"/>
        <v>7.55</v>
      </c>
      <c r="H34" s="55" t="s">
        <v>111</v>
      </c>
      <c r="I34" s="42">
        <f t="shared" si="2"/>
        <v>8513.24</v>
      </c>
      <c r="J34" s="55">
        <f t="shared" si="4"/>
        <v>3.5979762701672677E-2</v>
      </c>
    </row>
    <row r="35" spans="1:10" s="56" customFormat="1" ht="30" x14ac:dyDescent="0.25">
      <c r="A35" s="18" t="s">
        <v>156</v>
      </c>
      <c r="B35" s="16" t="s">
        <v>157</v>
      </c>
      <c r="C35" s="15" t="s">
        <v>119</v>
      </c>
      <c r="D35" s="15">
        <f t="shared" si="3"/>
        <v>5.7019999999999996E-3</v>
      </c>
      <c r="E35" s="42">
        <f t="shared" si="0"/>
        <v>1324.4</v>
      </c>
      <c r="F35" s="42" t="s">
        <v>111</v>
      </c>
      <c r="G35" s="42">
        <f t="shared" si="1"/>
        <v>7.55</v>
      </c>
      <c r="H35" s="55" t="s">
        <v>111</v>
      </c>
      <c r="I35" s="42">
        <f t="shared" si="2"/>
        <v>8513.24</v>
      </c>
      <c r="J35" s="55">
        <f t="shared" si="4"/>
        <v>3.5979762701672677E-2</v>
      </c>
    </row>
    <row r="36" spans="1:10" s="56" customFormat="1" ht="30" x14ac:dyDescent="0.25">
      <c r="A36" s="18" t="s">
        <v>158</v>
      </c>
      <c r="B36" s="16" t="s">
        <v>159</v>
      </c>
      <c r="C36" s="15" t="s">
        <v>119</v>
      </c>
      <c r="D36" s="15">
        <f t="shared" si="3"/>
        <v>0.26173600000000002</v>
      </c>
      <c r="E36" s="42">
        <f t="shared" si="0"/>
        <v>2661.1</v>
      </c>
      <c r="F36" s="42" t="s">
        <v>111</v>
      </c>
      <c r="G36" s="42">
        <f t="shared" si="1"/>
        <v>696.51</v>
      </c>
      <c r="H36" s="55" t="s">
        <v>111</v>
      </c>
      <c r="I36" s="42">
        <f t="shared" si="2"/>
        <v>785144.25</v>
      </c>
      <c r="J36" s="55" t="s">
        <v>45</v>
      </c>
    </row>
    <row r="37" spans="1:10" s="56" customFormat="1" ht="30" x14ac:dyDescent="0.25">
      <c r="A37" s="18" t="s">
        <v>160</v>
      </c>
      <c r="B37" s="16" t="s">
        <v>161</v>
      </c>
      <c r="C37" s="15" t="s">
        <v>119</v>
      </c>
      <c r="D37" s="15">
        <f t="shared" si="3"/>
        <v>4.505E-2</v>
      </c>
      <c r="E37" s="42">
        <f t="shared" si="0"/>
        <v>3757.1</v>
      </c>
      <c r="F37" s="42" t="s">
        <v>111</v>
      </c>
      <c r="G37" s="42">
        <f t="shared" si="1"/>
        <v>169.26</v>
      </c>
      <c r="H37" s="55" t="s">
        <v>111</v>
      </c>
      <c r="I37" s="42">
        <f t="shared" si="2"/>
        <v>190796.81</v>
      </c>
      <c r="J37" s="55">
        <f t="shared" si="4"/>
        <v>0.8063703064915505</v>
      </c>
    </row>
    <row r="38" spans="1:10" s="56" customFormat="1" ht="30" x14ac:dyDescent="0.25">
      <c r="A38" s="18" t="s">
        <v>162</v>
      </c>
      <c r="B38" s="16" t="s">
        <v>163</v>
      </c>
      <c r="C38" s="15" t="s">
        <v>119</v>
      </c>
      <c r="D38" s="15">
        <f t="shared" si="3"/>
        <v>5.9799999999999999E-2</v>
      </c>
      <c r="E38" s="42">
        <f t="shared" si="0"/>
        <v>1418.5</v>
      </c>
      <c r="F38" s="42" t="s">
        <v>111</v>
      </c>
      <c r="G38" s="42">
        <f t="shared" si="1"/>
        <v>84.83</v>
      </c>
      <c r="H38" s="55" t="s">
        <v>111</v>
      </c>
      <c r="I38" s="42">
        <f t="shared" si="2"/>
        <v>95621.09</v>
      </c>
      <c r="J38" s="55">
        <f t="shared" si="4"/>
        <v>0.40412629357040164</v>
      </c>
    </row>
    <row r="39" spans="1:10" s="56" customFormat="1" ht="30" x14ac:dyDescent="0.25">
      <c r="A39" s="18" t="s">
        <v>164</v>
      </c>
      <c r="B39" s="16" t="s">
        <v>165</v>
      </c>
      <c r="C39" s="15" t="s">
        <v>119</v>
      </c>
      <c r="D39" s="15">
        <f t="shared" si="3"/>
        <v>0.125224</v>
      </c>
      <c r="E39" s="42">
        <f t="shared" si="0"/>
        <v>3154.3</v>
      </c>
      <c r="F39" s="42" t="s">
        <v>111</v>
      </c>
      <c r="G39" s="42">
        <f t="shared" si="1"/>
        <v>394.99</v>
      </c>
      <c r="H39" s="55" t="s">
        <v>111</v>
      </c>
      <c r="I39" s="42">
        <f t="shared" si="2"/>
        <v>445260.99</v>
      </c>
      <c r="J39" s="55">
        <f t="shared" si="4"/>
        <v>1.8818199370053998</v>
      </c>
    </row>
    <row r="40" spans="1:10" s="56" customFormat="1" ht="30" x14ac:dyDescent="0.25">
      <c r="A40" s="18" t="s">
        <v>166</v>
      </c>
      <c r="B40" s="16" t="s">
        <v>167</v>
      </c>
      <c r="C40" s="15" t="s">
        <v>119</v>
      </c>
      <c r="D40" s="15">
        <f t="shared" si="3"/>
        <v>2.2207000000000001E-2</v>
      </c>
      <c r="E40" s="42">
        <f t="shared" si="0"/>
        <v>1159.4000000000001</v>
      </c>
      <c r="F40" s="42" t="s">
        <v>111</v>
      </c>
      <c r="G40" s="42">
        <f t="shared" si="1"/>
        <v>25.75</v>
      </c>
      <c r="H40" s="55" t="s">
        <v>111</v>
      </c>
      <c r="I40" s="42">
        <f t="shared" si="2"/>
        <v>29023.26</v>
      </c>
      <c r="J40" s="55">
        <f t="shared" si="4"/>
        <v>0.12266187816024786</v>
      </c>
    </row>
    <row r="41" spans="1:10" s="56" customFormat="1" ht="30" x14ac:dyDescent="0.25">
      <c r="A41" s="18" t="s">
        <v>168</v>
      </c>
      <c r="B41" s="16" t="s">
        <v>169</v>
      </c>
      <c r="C41" s="15" t="s">
        <v>119</v>
      </c>
      <c r="D41" s="15">
        <f t="shared" si="3"/>
        <v>6.7434999999999995E-2</v>
      </c>
      <c r="E41" s="42">
        <f t="shared" si="0"/>
        <v>32834.85</v>
      </c>
      <c r="F41" s="42" t="s">
        <v>111</v>
      </c>
      <c r="G41" s="42">
        <f t="shared" si="1"/>
        <v>2214.2199999999998</v>
      </c>
      <c r="H41" s="55" t="s">
        <v>111</v>
      </c>
      <c r="I41" s="42">
        <f t="shared" si="2"/>
        <v>2496006.56</v>
      </c>
      <c r="J41" s="55" t="s">
        <v>111</v>
      </c>
    </row>
    <row r="42" spans="1:10" s="56" customFormat="1" x14ac:dyDescent="0.25">
      <c r="A42" s="18" t="s">
        <v>170</v>
      </c>
      <c r="B42" s="16" t="s">
        <v>171</v>
      </c>
      <c r="C42" s="15" t="s">
        <v>12</v>
      </c>
      <c r="D42" s="15">
        <f t="shared" si="3"/>
        <v>9.7789999999999995E-3</v>
      </c>
      <c r="E42" s="42">
        <f t="shared" si="0"/>
        <v>82633.67</v>
      </c>
      <c r="F42" s="42" t="s">
        <v>111</v>
      </c>
      <c r="G42" s="42">
        <f t="shared" si="1"/>
        <v>808.11</v>
      </c>
      <c r="H42" s="55" t="s">
        <v>111</v>
      </c>
      <c r="I42" s="42">
        <f t="shared" si="2"/>
        <v>910953.57</v>
      </c>
      <c r="J42" s="55" t="s">
        <v>111</v>
      </c>
    </row>
    <row r="43" spans="1:10" s="56" customFormat="1" x14ac:dyDescent="0.25">
      <c r="A43" s="18" t="s">
        <v>172</v>
      </c>
      <c r="B43" s="16" t="s">
        <v>173</v>
      </c>
      <c r="C43" s="15" t="s">
        <v>12</v>
      </c>
      <c r="D43" s="15">
        <f t="shared" si="3"/>
        <v>9.0300000000000005E-4</v>
      </c>
      <c r="E43" s="42">
        <f t="shared" si="0"/>
        <v>109716.69</v>
      </c>
      <c r="F43" s="42" t="s">
        <v>111</v>
      </c>
      <c r="G43" s="42">
        <f t="shared" si="1"/>
        <v>99.08</v>
      </c>
      <c r="H43" s="55" t="s">
        <v>111</v>
      </c>
      <c r="I43" s="42">
        <f t="shared" si="2"/>
        <v>111691.59</v>
      </c>
      <c r="J43" s="55" t="s">
        <v>111</v>
      </c>
    </row>
    <row r="44" spans="1:10" s="56" customFormat="1" x14ac:dyDescent="0.25">
      <c r="A44" s="18" t="s">
        <v>174</v>
      </c>
      <c r="B44" s="16" t="s">
        <v>175</v>
      </c>
      <c r="C44" s="15" t="s">
        <v>12</v>
      </c>
      <c r="D44" s="15">
        <f t="shared" si="3"/>
        <v>8.7799999999999998E-4</v>
      </c>
      <c r="E44" s="42">
        <f t="shared" si="0"/>
        <v>149145.78</v>
      </c>
      <c r="F44" s="42" t="s">
        <v>111</v>
      </c>
      <c r="G44" s="42">
        <f t="shared" si="1"/>
        <v>130.94999999999999</v>
      </c>
      <c r="H44" s="55" t="s">
        <v>111</v>
      </c>
      <c r="I44" s="42">
        <f t="shared" si="2"/>
        <v>147616.49</v>
      </c>
      <c r="J44" s="55">
        <f>I44/23661189.96*100</f>
        <v>0.62387601912477941</v>
      </c>
    </row>
    <row r="45" spans="1:10" s="56" customFormat="1" x14ac:dyDescent="0.25">
      <c r="A45" s="18" t="s">
        <v>176</v>
      </c>
      <c r="B45" s="16" t="s">
        <v>177</v>
      </c>
      <c r="C45" s="15" t="s">
        <v>12</v>
      </c>
      <c r="D45" s="15">
        <f t="shared" si="3"/>
        <v>0</v>
      </c>
      <c r="E45" s="42">
        <f t="shared" si="0"/>
        <v>0</v>
      </c>
      <c r="F45" s="42" t="s">
        <v>111</v>
      </c>
      <c r="G45" s="42">
        <f t="shared" si="1"/>
        <v>0</v>
      </c>
      <c r="H45" s="55" t="s">
        <v>111</v>
      </c>
      <c r="I45" s="42">
        <f t="shared" si="2"/>
        <v>0</v>
      </c>
      <c r="J45" s="55">
        <v>0</v>
      </c>
    </row>
    <row r="46" spans="1:10" s="56" customFormat="1" ht="45" x14ac:dyDescent="0.25">
      <c r="A46" s="18" t="s">
        <v>178</v>
      </c>
      <c r="B46" s="16" t="s">
        <v>179</v>
      </c>
      <c r="C46" s="15" t="s">
        <v>12</v>
      </c>
      <c r="D46" s="15">
        <f t="shared" si="3"/>
        <v>0.17287</v>
      </c>
      <c r="E46" s="42">
        <f t="shared" si="0"/>
        <v>51453.1</v>
      </c>
      <c r="F46" s="42" t="s">
        <v>111</v>
      </c>
      <c r="G46" s="42">
        <f t="shared" si="1"/>
        <v>8894.7099999999991</v>
      </c>
      <c r="H46" s="55" t="s">
        <v>111</v>
      </c>
      <c r="I46" s="42">
        <f t="shared" si="2"/>
        <v>10026665.1</v>
      </c>
      <c r="J46" s="55" t="s">
        <v>111</v>
      </c>
    </row>
    <row r="47" spans="1:10" s="56" customFormat="1" ht="30" x14ac:dyDescent="0.25">
      <c r="A47" s="18" t="s">
        <v>180</v>
      </c>
      <c r="B47" s="16" t="s">
        <v>181</v>
      </c>
      <c r="C47" s="15" t="s">
        <v>18</v>
      </c>
      <c r="D47" s="15">
        <f t="shared" si="3"/>
        <v>1.0315E-2</v>
      </c>
      <c r="E47" s="42">
        <f t="shared" si="0"/>
        <v>108693.59</v>
      </c>
      <c r="F47" s="42" t="s">
        <v>111</v>
      </c>
      <c r="G47" s="42">
        <f t="shared" si="1"/>
        <v>1121.2</v>
      </c>
      <c r="H47" s="55" t="s">
        <v>111</v>
      </c>
      <c r="I47" s="42">
        <f t="shared" si="2"/>
        <v>1263889.1000000001</v>
      </c>
      <c r="J47" s="55" t="s">
        <v>111</v>
      </c>
    </row>
    <row r="48" spans="1:10" s="56" customFormat="1" ht="30" x14ac:dyDescent="0.25">
      <c r="A48" s="18" t="s">
        <v>182</v>
      </c>
      <c r="B48" s="16" t="s">
        <v>183</v>
      </c>
      <c r="C48" s="15" t="s">
        <v>18</v>
      </c>
      <c r="D48" s="15">
        <f t="shared" si="3"/>
        <v>2.3270000000000001E-3</v>
      </c>
      <c r="E48" s="42">
        <f t="shared" si="0"/>
        <v>193720.9</v>
      </c>
      <c r="F48" s="42" t="s">
        <v>111</v>
      </c>
      <c r="G48" s="42">
        <f t="shared" si="1"/>
        <v>450.77</v>
      </c>
      <c r="H48" s="55" t="s">
        <v>111</v>
      </c>
      <c r="I48" s="42">
        <f t="shared" si="2"/>
        <v>508129.92</v>
      </c>
      <c r="J48" s="55">
        <f>I48/23661189.96*100</f>
        <v>2.1475247900000376</v>
      </c>
    </row>
    <row r="49" spans="1:10" s="56" customFormat="1" ht="30" x14ac:dyDescent="0.25">
      <c r="A49" s="18" t="s">
        <v>184</v>
      </c>
      <c r="B49" s="16" t="s">
        <v>185</v>
      </c>
      <c r="C49" s="15" t="s">
        <v>18</v>
      </c>
      <c r="D49" s="15">
        <f t="shared" si="3"/>
        <v>4.8799999999999999E-4</v>
      </c>
      <c r="E49" s="42">
        <f t="shared" si="0"/>
        <v>254744.6</v>
      </c>
      <c r="F49" s="42" t="s">
        <v>111</v>
      </c>
      <c r="G49" s="42">
        <f t="shared" si="1"/>
        <v>124.29</v>
      </c>
      <c r="H49" s="55" t="s">
        <v>111</v>
      </c>
      <c r="I49" s="42">
        <f t="shared" si="2"/>
        <v>140109.53</v>
      </c>
      <c r="J49" s="55">
        <f t="shared" ref="J49:J51" si="5">I49/23661189.96*100</f>
        <v>0.59214912790463892</v>
      </c>
    </row>
    <row r="50" spans="1:10" s="56" customFormat="1" ht="30" x14ac:dyDescent="0.25">
      <c r="A50" s="18" t="s">
        <v>186</v>
      </c>
      <c r="B50" s="16" t="s">
        <v>187</v>
      </c>
      <c r="C50" s="15" t="s">
        <v>18</v>
      </c>
      <c r="D50" s="15">
        <f t="shared" si="3"/>
        <v>8.8999999999999995E-5</v>
      </c>
      <c r="E50" s="42">
        <f t="shared" si="0"/>
        <v>306509.2</v>
      </c>
      <c r="F50" s="42" t="s">
        <v>111</v>
      </c>
      <c r="G50" s="42">
        <f t="shared" si="1"/>
        <v>27.19</v>
      </c>
      <c r="H50" s="55" t="s">
        <v>111</v>
      </c>
      <c r="I50" s="42">
        <f t="shared" si="2"/>
        <v>30650.92</v>
      </c>
      <c r="J50" s="55">
        <f t="shared" si="5"/>
        <v>0.12954090665691945</v>
      </c>
    </row>
    <row r="51" spans="1:10" s="56" customFormat="1" ht="30" x14ac:dyDescent="0.25">
      <c r="A51" s="18" t="s">
        <v>188</v>
      </c>
      <c r="B51" s="16" t="s">
        <v>189</v>
      </c>
      <c r="C51" s="15" t="s">
        <v>18</v>
      </c>
      <c r="D51" s="15">
        <f t="shared" si="3"/>
        <v>3.6499999999999998E-4</v>
      </c>
      <c r="E51" s="42">
        <f t="shared" si="0"/>
        <v>206739.04</v>
      </c>
      <c r="F51" s="42" t="s">
        <v>111</v>
      </c>
      <c r="G51" s="42">
        <f t="shared" si="1"/>
        <v>75.56</v>
      </c>
      <c r="H51" s="55" t="s">
        <v>111</v>
      </c>
      <c r="I51" s="42">
        <f t="shared" si="2"/>
        <v>85176.48</v>
      </c>
      <c r="J51" s="55">
        <f t="shared" si="5"/>
        <v>0.3599839236487834</v>
      </c>
    </row>
    <row r="52" spans="1:10" s="56" customFormat="1" ht="30" x14ac:dyDescent="0.25">
      <c r="A52" s="18" t="s">
        <v>190</v>
      </c>
      <c r="B52" s="16" t="s">
        <v>191</v>
      </c>
      <c r="C52" s="15" t="s">
        <v>18</v>
      </c>
      <c r="D52" s="15">
        <f t="shared" si="3"/>
        <v>3.9199999999999999E-3</v>
      </c>
      <c r="E52" s="42">
        <f t="shared" si="0"/>
        <v>191311.22</v>
      </c>
      <c r="F52" s="42" t="s">
        <v>111</v>
      </c>
      <c r="G52" s="42">
        <f t="shared" si="1"/>
        <v>749.94</v>
      </c>
      <c r="H52" s="55" t="s">
        <v>111</v>
      </c>
      <c r="I52" s="42">
        <f t="shared" si="2"/>
        <v>845372.55</v>
      </c>
      <c r="J52" s="55" t="s">
        <v>111</v>
      </c>
    </row>
    <row r="53" spans="1:10" s="56" customFormat="1" ht="30" x14ac:dyDescent="0.25">
      <c r="A53" s="18" t="s">
        <v>192</v>
      </c>
      <c r="B53" s="16" t="s">
        <v>193</v>
      </c>
      <c r="C53" s="15" t="s">
        <v>18</v>
      </c>
      <c r="D53" s="15" t="str">
        <f t="shared" si="3"/>
        <v>X</v>
      </c>
      <c r="E53" s="42" t="str">
        <f t="shared" si="0"/>
        <v>X</v>
      </c>
      <c r="F53" s="42" t="s">
        <v>111</v>
      </c>
      <c r="G53" s="42" t="str">
        <f t="shared" si="1"/>
        <v>X</v>
      </c>
      <c r="H53" s="55" t="s">
        <v>111</v>
      </c>
      <c r="I53" s="42" t="str">
        <f t="shared" si="2"/>
        <v>X</v>
      </c>
      <c r="J53" s="55" t="s">
        <v>111</v>
      </c>
    </row>
    <row r="54" spans="1:10" s="56" customFormat="1" x14ac:dyDescent="0.25">
      <c r="A54" s="18" t="s">
        <v>194</v>
      </c>
      <c r="B54" s="16" t="s">
        <v>195</v>
      </c>
      <c r="C54" s="15" t="s">
        <v>111</v>
      </c>
      <c r="D54" s="15">
        <f t="shared" si="3"/>
        <v>3.9870000000000001E-3</v>
      </c>
      <c r="E54" s="42">
        <f t="shared" si="0"/>
        <v>25427.7</v>
      </c>
      <c r="F54" s="42" t="s">
        <v>111</v>
      </c>
      <c r="G54" s="42">
        <f>G108</f>
        <v>101.37</v>
      </c>
      <c r="H54" s="55" t="s">
        <v>111</v>
      </c>
      <c r="I54" s="42">
        <f t="shared" si="2"/>
        <v>114272.08</v>
      </c>
      <c r="J54" s="55" t="s">
        <v>111</v>
      </c>
    </row>
    <row r="55" spans="1:10" s="56" customFormat="1" ht="30" x14ac:dyDescent="0.25">
      <c r="A55" s="18" t="s">
        <v>196</v>
      </c>
      <c r="B55" s="16" t="s">
        <v>197</v>
      </c>
      <c r="C55" s="15" t="s">
        <v>198</v>
      </c>
      <c r="D55" s="15">
        <f t="shared" si="3"/>
        <v>1.9910000000000001E-3</v>
      </c>
      <c r="E55" s="42">
        <f t="shared" si="0"/>
        <v>28039.200000000001</v>
      </c>
      <c r="F55" s="42" t="s">
        <v>111</v>
      </c>
      <c r="G55" s="42">
        <f t="shared" si="1"/>
        <v>55.82</v>
      </c>
      <c r="H55" s="55" t="s">
        <v>111</v>
      </c>
      <c r="I55" s="42">
        <f t="shared" si="2"/>
        <v>62919.97</v>
      </c>
      <c r="J55" s="55" t="s">
        <v>111</v>
      </c>
    </row>
    <row r="56" spans="1:10" s="56" customFormat="1" ht="30" x14ac:dyDescent="0.25">
      <c r="A56" s="18" t="s">
        <v>199</v>
      </c>
      <c r="B56" s="16" t="s">
        <v>200</v>
      </c>
      <c r="C56" s="15" t="s">
        <v>12</v>
      </c>
      <c r="D56" s="15">
        <f t="shared" si="3"/>
        <v>6.0540000000000004E-3</v>
      </c>
      <c r="E56" s="42">
        <f t="shared" si="0"/>
        <v>73942.19</v>
      </c>
      <c r="F56" s="42" t="s">
        <v>111</v>
      </c>
      <c r="G56" s="42">
        <f t="shared" si="1"/>
        <v>447.68</v>
      </c>
      <c r="H56" s="55" t="s">
        <v>111</v>
      </c>
      <c r="I56" s="42">
        <f t="shared" si="2"/>
        <v>504655.47</v>
      </c>
      <c r="J56" s="55" t="s">
        <v>111</v>
      </c>
    </row>
    <row r="57" spans="1:10" s="56" customFormat="1" x14ac:dyDescent="0.25">
      <c r="A57" s="23" t="s">
        <v>201</v>
      </c>
      <c r="B57" s="16" t="s">
        <v>202</v>
      </c>
      <c r="C57" s="15"/>
      <c r="D57" s="15" t="str">
        <f t="shared" si="3"/>
        <v>X</v>
      </c>
      <c r="E57" s="15" t="str">
        <f t="shared" si="0"/>
        <v>X</v>
      </c>
      <c r="F57" s="15" t="s">
        <v>111</v>
      </c>
      <c r="G57" s="15"/>
      <c r="H57" s="15" t="s">
        <v>111</v>
      </c>
      <c r="I57" s="42"/>
      <c r="J57" s="15" t="s">
        <v>111</v>
      </c>
    </row>
    <row r="58" spans="1:10" s="56" customFormat="1" ht="30" x14ac:dyDescent="0.25">
      <c r="A58" s="18" t="s">
        <v>203</v>
      </c>
      <c r="B58" s="16" t="s">
        <v>204</v>
      </c>
      <c r="C58" s="15"/>
      <c r="D58" s="15" t="s">
        <v>111</v>
      </c>
      <c r="E58" s="15" t="str">
        <f t="shared" si="0"/>
        <v>X</v>
      </c>
      <c r="F58" s="15" t="s">
        <v>111</v>
      </c>
      <c r="G58" s="15">
        <f t="shared" si="1"/>
        <v>0</v>
      </c>
      <c r="H58" s="15" t="s">
        <v>111</v>
      </c>
      <c r="I58" s="42">
        <f t="shared" si="2"/>
        <v>0</v>
      </c>
      <c r="J58" s="15" t="s">
        <v>111</v>
      </c>
    </row>
    <row r="59" spans="1:10" s="56" customFormat="1" ht="30" x14ac:dyDescent="0.25">
      <c r="A59" s="23" t="s">
        <v>205</v>
      </c>
      <c r="B59" s="16" t="s">
        <v>206</v>
      </c>
      <c r="C59" s="15" t="s">
        <v>207</v>
      </c>
      <c r="D59" s="15"/>
      <c r="E59" s="15"/>
      <c r="F59" s="15" t="s">
        <v>111</v>
      </c>
      <c r="G59" s="15"/>
      <c r="H59" s="15" t="s">
        <v>111</v>
      </c>
      <c r="I59" s="42"/>
      <c r="J59" s="15" t="s">
        <v>111</v>
      </c>
    </row>
    <row r="60" spans="1:10" s="56" customFormat="1" x14ac:dyDescent="0.25">
      <c r="A60" s="23" t="s">
        <v>208</v>
      </c>
      <c r="B60" s="16" t="s">
        <v>209</v>
      </c>
      <c r="C60" s="15" t="s">
        <v>207</v>
      </c>
      <c r="D60" s="15"/>
      <c r="E60" s="15"/>
      <c r="F60" s="15" t="s">
        <v>111</v>
      </c>
      <c r="G60" s="15"/>
      <c r="H60" s="15" t="s">
        <v>111</v>
      </c>
      <c r="I60" s="42"/>
      <c r="J60" s="15" t="s">
        <v>111</v>
      </c>
    </row>
    <row r="61" spans="1:10" s="56" customFormat="1" ht="30" x14ac:dyDescent="0.25">
      <c r="A61" s="23" t="s">
        <v>210</v>
      </c>
      <c r="B61" s="16" t="s">
        <v>211</v>
      </c>
      <c r="C61" s="15" t="s">
        <v>17</v>
      </c>
      <c r="D61" s="15"/>
      <c r="E61" s="15"/>
      <c r="F61" s="15" t="s">
        <v>111</v>
      </c>
      <c r="G61" s="15"/>
      <c r="H61" s="15" t="s">
        <v>111</v>
      </c>
      <c r="I61" s="42"/>
      <c r="J61" s="15" t="s">
        <v>111</v>
      </c>
    </row>
    <row r="62" spans="1:10" s="56" customFormat="1" x14ac:dyDescent="0.25">
      <c r="A62" s="23" t="s">
        <v>212</v>
      </c>
      <c r="B62" s="16" t="s">
        <v>213</v>
      </c>
      <c r="C62" s="15" t="s">
        <v>12</v>
      </c>
      <c r="D62" s="15"/>
      <c r="E62" s="15"/>
      <c r="F62" s="15" t="s">
        <v>111</v>
      </c>
      <c r="G62" s="15"/>
      <c r="H62" s="15" t="s">
        <v>111</v>
      </c>
      <c r="I62" s="42"/>
      <c r="J62" s="15" t="s">
        <v>111</v>
      </c>
    </row>
    <row r="63" spans="1:10" s="56" customFormat="1" x14ac:dyDescent="0.25">
      <c r="A63" s="18" t="s">
        <v>214</v>
      </c>
      <c r="B63" s="16" t="s">
        <v>215</v>
      </c>
      <c r="C63" s="15" t="s">
        <v>216</v>
      </c>
      <c r="D63" s="57" t="s">
        <v>111</v>
      </c>
      <c r="E63" s="57" t="s">
        <v>111</v>
      </c>
      <c r="F63" s="57" t="s">
        <v>111</v>
      </c>
      <c r="G63" s="58">
        <f>G111</f>
        <v>165.89</v>
      </c>
      <c r="H63" s="57" t="s">
        <v>217</v>
      </c>
      <c r="I63" s="58">
        <f>I111</f>
        <v>186997.27</v>
      </c>
      <c r="J63" s="59" t="s">
        <v>111</v>
      </c>
    </row>
    <row r="64" spans="1:10" s="56" customFormat="1" x14ac:dyDescent="0.25">
      <c r="A64" s="23" t="s">
        <v>218</v>
      </c>
      <c r="B64" s="16" t="s">
        <v>219</v>
      </c>
      <c r="C64" s="15" t="s">
        <v>216</v>
      </c>
      <c r="D64" s="57" t="s">
        <v>111</v>
      </c>
      <c r="E64" s="57" t="s">
        <v>111</v>
      </c>
      <c r="F64" s="57" t="s">
        <v>111</v>
      </c>
      <c r="G64" s="58"/>
      <c r="H64" s="57"/>
      <c r="I64" s="58"/>
      <c r="J64" s="59" t="s">
        <v>111</v>
      </c>
    </row>
    <row r="65" spans="1:10" s="56" customFormat="1" x14ac:dyDescent="0.25">
      <c r="A65" s="23" t="s">
        <v>220</v>
      </c>
      <c r="B65" s="110" t="s">
        <v>221</v>
      </c>
      <c r="C65" s="60"/>
      <c r="D65" s="111" t="s">
        <v>111</v>
      </c>
      <c r="E65" s="111" t="s">
        <v>111</v>
      </c>
      <c r="F65" s="111" t="s">
        <v>111</v>
      </c>
      <c r="G65" s="113">
        <v>20989.99</v>
      </c>
      <c r="H65" s="111" t="s">
        <v>111</v>
      </c>
      <c r="I65" s="113">
        <f>I67+I70+I71+I73+I76+I77+I78+I79+I90+I94+I95+I100+I108+I109+I110+I111</f>
        <v>23661189.959999997</v>
      </c>
      <c r="J65" s="111">
        <f>I65/I65*100</f>
        <v>100</v>
      </c>
    </row>
    <row r="66" spans="1:10" s="56" customFormat="1" ht="30" x14ac:dyDescent="0.25">
      <c r="A66" s="18" t="s">
        <v>222</v>
      </c>
      <c r="B66" s="110"/>
      <c r="C66" s="61"/>
      <c r="D66" s="112"/>
      <c r="E66" s="112"/>
      <c r="F66" s="112"/>
      <c r="G66" s="114"/>
      <c r="H66" s="112"/>
      <c r="I66" s="114"/>
      <c r="J66" s="112"/>
    </row>
    <row r="67" spans="1:10" s="56" customFormat="1" x14ac:dyDescent="0.25">
      <c r="A67" s="18" t="s">
        <v>223</v>
      </c>
      <c r="B67" s="16" t="s">
        <v>224</v>
      </c>
      <c r="C67" s="15" t="s">
        <v>2</v>
      </c>
      <c r="D67" s="57">
        <v>0.28000000000000003</v>
      </c>
      <c r="E67" s="58">
        <v>4446.22</v>
      </c>
      <c r="F67" s="57" t="s">
        <v>217</v>
      </c>
      <c r="G67" s="58">
        <v>1244.94</v>
      </c>
      <c r="H67" s="57" t="s">
        <v>217</v>
      </c>
      <c r="I67" s="58">
        <v>1403374.77</v>
      </c>
      <c r="J67" s="59" t="s">
        <v>111</v>
      </c>
    </row>
    <row r="68" spans="1:10" s="56" customFormat="1" x14ac:dyDescent="0.25">
      <c r="A68" s="18" t="s">
        <v>113</v>
      </c>
      <c r="B68" s="16" t="s">
        <v>225</v>
      </c>
      <c r="C68" s="15" t="s">
        <v>111</v>
      </c>
      <c r="D68" s="15" t="s">
        <v>111</v>
      </c>
      <c r="E68" s="15" t="s">
        <v>111</v>
      </c>
      <c r="F68" s="15" t="s">
        <v>111</v>
      </c>
      <c r="G68" s="15" t="s">
        <v>111</v>
      </c>
      <c r="H68" s="15" t="s">
        <v>111</v>
      </c>
      <c r="I68" s="42" t="s">
        <v>111</v>
      </c>
      <c r="J68" s="15" t="s">
        <v>111</v>
      </c>
    </row>
    <row r="69" spans="1:10" s="56" customFormat="1" x14ac:dyDescent="0.25">
      <c r="A69" s="18" t="s">
        <v>114</v>
      </c>
      <c r="B69" s="16" t="s">
        <v>226</v>
      </c>
      <c r="C69" s="15" t="s">
        <v>111</v>
      </c>
      <c r="D69" s="15" t="s">
        <v>111</v>
      </c>
      <c r="E69" s="15" t="s">
        <v>111</v>
      </c>
      <c r="F69" s="15" t="s">
        <v>111</v>
      </c>
      <c r="G69" s="15" t="s">
        <v>111</v>
      </c>
      <c r="H69" s="15" t="s">
        <v>111</v>
      </c>
      <c r="I69" s="42" t="s">
        <v>111</v>
      </c>
      <c r="J69" s="15" t="s">
        <v>111</v>
      </c>
    </row>
    <row r="70" spans="1:10" s="56" customFormat="1" ht="30" x14ac:dyDescent="0.25">
      <c r="A70" s="18" t="s">
        <v>227</v>
      </c>
      <c r="B70" s="16" t="s">
        <v>228</v>
      </c>
      <c r="C70" s="15" t="s">
        <v>119</v>
      </c>
      <c r="D70" s="62">
        <v>0.29745199999999999</v>
      </c>
      <c r="E70" s="58">
        <v>2620.5</v>
      </c>
      <c r="F70" s="57" t="s">
        <v>217</v>
      </c>
      <c r="G70" s="58">
        <v>779.47</v>
      </c>
      <c r="H70" s="57" t="s">
        <v>217</v>
      </c>
      <c r="I70" s="58">
        <v>878669.37</v>
      </c>
      <c r="J70" s="59" t="s">
        <v>111</v>
      </c>
    </row>
    <row r="71" spans="1:10" s="56" customFormat="1" ht="30" x14ac:dyDescent="0.25">
      <c r="A71" s="18" t="s">
        <v>229</v>
      </c>
      <c r="B71" s="16" t="s">
        <v>230</v>
      </c>
      <c r="C71" s="15" t="s">
        <v>119</v>
      </c>
      <c r="D71" s="62">
        <v>0.40173199999999998</v>
      </c>
      <c r="E71" s="58">
        <v>3202.7</v>
      </c>
      <c r="F71" s="57" t="s">
        <v>217</v>
      </c>
      <c r="G71" s="58">
        <v>1286.6300000000001</v>
      </c>
      <c r="H71" s="57" t="s">
        <v>217</v>
      </c>
      <c r="I71" s="58">
        <v>1450365.11</v>
      </c>
      <c r="J71" s="59" t="s">
        <v>111</v>
      </c>
    </row>
    <row r="72" spans="1:10" s="56" customFormat="1" ht="30" x14ac:dyDescent="0.25">
      <c r="A72" s="18" t="s">
        <v>231</v>
      </c>
      <c r="B72" s="16" t="s">
        <v>232</v>
      </c>
      <c r="C72" s="15" t="s">
        <v>119</v>
      </c>
      <c r="D72" s="57">
        <v>5.9610000000000002E-3</v>
      </c>
      <c r="E72" s="58">
        <v>1384.8</v>
      </c>
      <c r="F72" s="57" t="s">
        <v>217</v>
      </c>
      <c r="G72" s="58">
        <v>0.83</v>
      </c>
      <c r="H72" s="57" t="s">
        <v>217</v>
      </c>
      <c r="I72" s="58">
        <v>935.86</v>
      </c>
      <c r="J72" s="59" t="s">
        <v>111</v>
      </c>
    </row>
    <row r="73" spans="1:10" s="56" customFormat="1" ht="30" x14ac:dyDescent="0.25">
      <c r="A73" s="18" t="s">
        <v>233</v>
      </c>
      <c r="B73" s="16" t="s">
        <v>234</v>
      </c>
      <c r="C73" s="15" t="s">
        <v>119</v>
      </c>
      <c r="D73" s="62">
        <v>0.134681</v>
      </c>
      <c r="E73" s="58">
        <v>1842.72</v>
      </c>
      <c r="F73" s="57" t="s">
        <v>217</v>
      </c>
      <c r="G73" s="58">
        <v>248.18</v>
      </c>
      <c r="H73" s="57" t="s">
        <v>217</v>
      </c>
      <c r="I73" s="58">
        <f>I74+I75</f>
        <v>279761.96999999997</v>
      </c>
      <c r="J73" s="59" t="s">
        <v>111</v>
      </c>
    </row>
    <row r="74" spans="1:10" s="56" customFormat="1" ht="30" x14ac:dyDescent="0.25">
      <c r="A74" s="18" t="s">
        <v>124</v>
      </c>
      <c r="B74" s="16" t="s">
        <v>235</v>
      </c>
      <c r="C74" s="15" t="s">
        <v>119</v>
      </c>
      <c r="D74" s="57">
        <v>6.8994E-2</v>
      </c>
      <c r="E74" s="58">
        <v>2920.1</v>
      </c>
      <c r="F74" s="57" t="s">
        <v>217</v>
      </c>
      <c r="G74" s="58">
        <v>201.47</v>
      </c>
      <c r="H74" s="57" t="s">
        <v>217</v>
      </c>
      <c r="I74" s="58">
        <v>227107.86</v>
      </c>
      <c r="J74" s="59" t="s">
        <v>111</v>
      </c>
    </row>
    <row r="75" spans="1:10" s="56" customFormat="1" ht="30" x14ac:dyDescent="0.25">
      <c r="A75" s="18" t="s">
        <v>126</v>
      </c>
      <c r="B75" s="16" t="s">
        <v>236</v>
      </c>
      <c r="C75" s="15" t="s">
        <v>119</v>
      </c>
      <c r="D75" s="57">
        <v>6.5686999999999995E-2</v>
      </c>
      <c r="E75" s="58">
        <v>711.1</v>
      </c>
      <c r="F75" s="57" t="s">
        <v>217</v>
      </c>
      <c r="G75" s="58">
        <v>46.71</v>
      </c>
      <c r="H75" s="57" t="s">
        <v>217</v>
      </c>
      <c r="I75" s="58">
        <v>52654.11</v>
      </c>
      <c r="J75" s="59" t="s">
        <v>111</v>
      </c>
    </row>
    <row r="76" spans="1:10" s="56" customFormat="1" x14ac:dyDescent="0.25">
      <c r="A76" s="18" t="s">
        <v>237</v>
      </c>
      <c r="B76" s="16" t="s">
        <v>238</v>
      </c>
      <c r="C76" s="15" t="s">
        <v>132</v>
      </c>
      <c r="D76" s="63">
        <v>2.5557186999999999</v>
      </c>
      <c r="E76" s="58">
        <v>402.34</v>
      </c>
      <c r="F76" s="57" t="s">
        <v>217</v>
      </c>
      <c r="G76" s="58">
        <v>1028.27</v>
      </c>
      <c r="H76" s="57" t="s">
        <v>217</v>
      </c>
      <c r="I76" s="58">
        <v>1159129.81</v>
      </c>
      <c r="J76" s="59" t="s">
        <v>111</v>
      </c>
    </row>
    <row r="77" spans="1:10" s="56" customFormat="1" x14ac:dyDescent="0.25">
      <c r="A77" s="18" t="s">
        <v>239</v>
      </c>
      <c r="B77" s="16" t="s">
        <v>240</v>
      </c>
      <c r="C77" s="15" t="s">
        <v>8</v>
      </c>
      <c r="D77" s="57">
        <v>0.52</v>
      </c>
      <c r="E77" s="58">
        <v>983.6</v>
      </c>
      <c r="F77" s="57" t="s">
        <v>217</v>
      </c>
      <c r="G77" s="58">
        <v>510.33</v>
      </c>
      <c r="H77" s="57" t="s">
        <v>217</v>
      </c>
      <c r="I77" s="58">
        <v>575270.49</v>
      </c>
      <c r="J77" s="59" t="s">
        <v>111</v>
      </c>
    </row>
    <row r="78" spans="1:10" s="56" customFormat="1" x14ac:dyDescent="0.25">
      <c r="A78" s="18" t="s">
        <v>241</v>
      </c>
      <c r="B78" s="16" t="s">
        <v>242</v>
      </c>
      <c r="C78" s="15" t="s">
        <v>10</v>
      </c>
      <c r="D78" s="62">
        <v>1.328263</v>
      </c>
      <c r="E78" s="58">
        <v>2068.7199999999998</v>
      </c>
      <c r="F78" s="57" t="s">
        <v>217</v>
      </c>
      <c r="G78" s="58">
        <v>2747.8</v>
      </c>
      <c r="H78" s="57" t="s">
        <v>217</v>
      </c>
      <c r="I78" s="58">
        <v>3097488.14</v>
      </c>
      <c r="J78" s="59" t="s">
        <v>111</v>
      </c>
    </row>
    <row r="79" spans="1:10" s="56" customFormat="1" x14ac:dyDescent="0.25">
      <c r="A79" s="18" t="s">
        <v>135</v>
      </c>
      <c r="B79" s="16" t="s">
        <v>243</v>
      </c>
      <c r="C79" s="15" t="s">
        <v>139</v>
      </c>
      <c r="D79" s="64">
        <f>D80+D81+D82+D83+D84+D85+D86+D87+D89</f>
        <v>0.234652</v>
      </c>
      <c r="E79" s="42">
        <v>2311.59</v>
      </c>
      <c r="F79" s="57" t="s">
        <v>217</v>
      </c>
      <c r="G79" s="58">
        <v>542.41999999999996</v>
      </c>
      <c r="H79" s="57" t="s">
        <v>217</v>
      </c>
      <c r="I79" s="42">
        <f>I80+I81+I82+I83+I84+I85+I86+I87+I89</f>
        <v>611446.34</v>
      </c>
      <c r="J79" s="65">
        <f>I79/23661189.96*100</f>
        <v>2.5841740885968525</v>
      </c>
    </row>
    <row r="80" spans="1:10" s="56" customFormat="1" x14ac:dyDescent="0.25">
      <c r="A80" s="18" t="s">
        <v>244</v>
      </c>
      <c r="B80" s="16" t="s">
        <v>245</v>
      </c>
      <c r="C80" s="15" t="s">
        <v>139</v>
      </c>
      <c r="D80" s="62">
        <v>5.5212999999999998E-2</v>
      </c>
      <c r="E80" s="58">
        <v>2699.26</v>
      </c>
      <c r="F80" s="57" t="s">
        <v>217</v>
      </c>
      <c r="G80" s="58">
        <v>149.04</v>
      </c>
      <c r="H80" s="57" t="s">
        <v>217</v>
      </c>
      <c r="I80" s="58">
        <v>168002.07</v>
      </c>
      <c r="J80" s="59" t="s">
        <v>111</v>
      </c>
    </row>
    <row r="81" spans="1:10" s="56" customFormat="1" x14ac:dyDescent="0.25">
      <c r="A81" s="18" t="s">
        <v>246</v>
      </c>
      <c r="B81" s="16" t="s">
        <v>247</v>
      </c>
      <c r="C81" s="15" t="s">
        <v>139</v>
      </c>
      <c r="D81" s="57">
        <v>2.8761999999999999E-2</v>
      </c>
      <c r="E81" s="58">
        <v>3528.44</v>
      </c>
      <c r="F81" s="57" t="s">
        <v>217</v>
      </c>
      <c r="G81" s="58">
        <v>101.48</v>
      </c>
      <c r="H81" s="57" t="s">
        <v>217</v>
      </c>
      <c r="I81" s="58">
        <v>114399.03999999999</v>
      </c>
      <c r="J81" s="59" t="s">
        <v>111</v>
      </c>
    </row>
    <row r="82" spans="1:10" s="56" customFormat="1" x14ac:dyDescent="0.25">
      <c r="A82" s="18" t="s">
        <v>248</v>
      </c>
      <c r="B82" s="16" t="s">
        <v>249</v>
      </c>
      <c r="C82" s="15" t="s">
        <v>139</v>
      </c>
      <c r="D82" s="62">
        <v>8.0342999999999998E-2</v>
      </c>
      <c r="E82" s="58">
        <v>694.4</v>
      </c>
      <c r="F82" s="57" t="s">
        <v>217</v>
      </c>
      <c r="G82" s="58">
        <v>55.79</v>
      </c>
      <c r="H82" s="57" t="s">
        <v>217</v>
      </c>
      <c r="I82" s="58">
        <v>62890.09</v>
      </c>
      <c r="J82" s="59" t="s">
        <v>111</v>
      </c>
    </row>
    <row r="83" spans="1:10" s="56" customFormat="1" x14ac:dyDescent="0.25">
      <c r="A83" s="18" t="s">
        <v>250</v>
      </c>
      <c r="B83" s="16" t="s">
        <v>251</v>
      </c>
      <c r="C83" s="15" t="s">
        <v>139</v>
      </c>
      <c r="D83" s="57">
        <v>4.3251999999999999E-2</v>
      </c>
      <c r="E83" s="58">
        <v>1285.8</v>
      </c>
      <c r="F83" s="57" t="s">
        <v>217</v>
      </c>
      <c r="G83" s="58">
        <v>55.61</v>
      </c>
      <c r="H83" s="57" t="s">
        <v>217</v>
      </c>
      <c r="I83" s="58">
        <v>62690.28</v>
      </c>
      <c r="J83" s="59" t="s">
        <v>111</v>
      </c>
    </row>
    <row r="84" spans="1:10" s="56" customFormat="1" x14ac:dyDescent="0.25">
      <c r="A84" s="18" t="s">
        <v>252</v>
      </c>
      <c r="B84" s="16" t="s">
        <v>253</v>
      </c>
      <c r="C84" s="15" t="s">
        <v>139</v>
      </c>
      <c r="D84" s="62">
        <v>1.6360000000000001E-3</v>
      </c>
      <c r="E84" s="58">
        <v>10335.27</v>
      </c>
      <c r="F84" s="57" t="s">
        <v>217</v>
      </c>
      <c r="G84" s="58">
        <v>16.91</v>
      </c>
      <c r="H84" s="57" t="s">
        <v>217</v>
      </c>
      <c r="I84" s="58">
        <v>19058.240000000002</v>
      </c>
      <c r="J84" s="59" t="s">
        <v>111</v>
      </c>
    </row>
    <row r="85" spans="1:10" s="56" customFormat="1" ht="30" x14ac:dyDescent="0.25">
      <c r="A85" s="18" t="s">
        <v>254</v>
      </c>
      <c r="B85" s="16" t="s">
        <v>255</v>
      </c>
      <c r="C85" s="15" t="s">
        <v>139</v>
      </c>
      <c r="D85" s="57">
        <v>1.4217E-2</v>
      </c>
      <c r="E85" s="58">
        <v>2826.44</v>
      </c>
      <c r="F85" s="57" t="s">
        <v>217</v>
      </c>
      <c r="G85" s="58">
        <v>40.18</v>
      </c>
      <c r="H85" s="57" t="s">
        <v>217</v>
      </c>
      <c r="I85" s="58">
        <v>45296.56</v>
      </c>
      <c r="J85" s="59" t="s">
        <v>111</v>
      </c>
    </row>
    <row r="86" spans="1:10" s="56" customFormat="1" x14ac:dyDescent="0.25">
      <c r="A86" s="18" t="s">
        <v>256</v>
      </c>
      <c r="B86" s="16" t="s">
        <v>257</v>
      </c>
      <c r="C86" s="15" t="s">
        <v>139</v>
      </c>
      <c r="D86" s="62">
        <v>2.6549999999999998E-3</v>
      </c>
      <c r="E86" s="58">
        <v>37939.519999999997</v>
      </c>
      <c r="F86" s="57" t="s">
        <v>217</v>
      </c>
      <c r="G86" s="58">
        <v>100.73</v>
      </c>
      <c r="H86" s="57" t="s">
        <v>217</v>
      </c>
      <c r="I86" s="58">
        <v>113553</v>
      </c>
      <c r="J86" s="65">
        <f>I86/23661189.96*100</f>
        <v>0.47991246506183743</v>
      </c>
    </row>
    <row r="87" spans="1:10" s="56" customFormat="1" x14ac:dyDescent="0.25">
      <c r="A87" s="18" t="s">
        <v>258</v>
      </c>
      <c r="B87" s="16" t="s">
        <v>259</v>
      </c>
      <c r="C87" s="15" t="s">
        <v>139</v>
      </c>
      <c r="D87" s="62">
        <v>2.872E-3</v>
      </c>
      <c r="E87" s="58">
        <v>5265.31</v>
      </c>
      <c r="F87" s="57" t="s">
        <v>217</v>
      </c>
      <c r="G87" s="58">
        <v>15.12</v>
      </c>
      <c r="H87" s="57" t="s">
        <v>217</v>
      </c>
      <c r="I87" s="58">
        <v>17043.82</v>
      </c>
      <c r="J87" s="65">
        <f t="shared" ref="J87:J89" si="6">I87/23661189.96*100</f>
        <v>7.203280996777052E-2</v>
      </c>
    </row>
    <row r="88" spans="1:10" s="56" customFormat="1" ht="30" x14ac:dyDescent="0.25">
      <c r="A88" s="18" t="s">
        <v>260</v>
      </c>
      <c r="B88" s="16" t="s">
        <v>261</v>
      </c>
      <c r="C88" s="15" t="s">
        <v>119</v>
      </c>
      <c r="D88" s="62">
        <v>5.7019999999999996E-3</v>
      </c>
      <c r="E88" s="58">
        <v>1324.4</v>
      </c>
      <c r="F88" s="57" t="s">
        <v>217</v>
      </c>
      <c r="G88" s="58">
        <v>7.55</v>
      </c>
      <c r="H88" s="57" t="s">
        <v>217</v>
      </c>
      <c r="I88" s="58">
        <f>8513.24</f>
        <v>8513.24</v>
      </c>
      <c r="J88" s="65">
        <f t="shared" si="6"/>
        <v>3.5979762701672677E-2</v>
      </c>
    </row>
    <row r="89" spans="1:10" s="56" customFormat="1" ht="30" x14ac:dyDescent="0.25">
      <c r="A89" s="18" t="s">
        <v>262</v>
      </c>
      <c r="B89" s="16" t="s">
        <v>263</v>
      </c>
      <c r="C89" s="15" t="s">
        <v>119</v>
      </c>
      <c r="D89" s="62">
        <v>5.7019999999999996E-3</v>
      </c>
      <c r="E89" s="58">
        <v>1324.4</v>
      </c>
      <c r="F89" s="57" t="s">
        <v>217</v>
      </c>
      <c r="G89" s="58">
        <v>7.55</v>
      </c>
      <c r="H89" s="57" t="s">
        <v>217</v>
      </c>
      <c r="I89" s="58">
        <f>8513.24</f>
        <v>8513.24</v>
      </c>
      <c r="J89" s="65">
        <f t="shared" si="6"/>
        <v>3.5979762701672677E-2</v>
      </c>
    </row>
    <row r="90" spans="1:10" s="56" customFormat="1" ht="30" x14ac:dyDescent="0.25">
      <c r="A90" s="18" t="s">
        <v>264</v>
      </c>
      <c r="B90" s="16" t="s">
        <v>265</v>
      </c>
      <c r="C90" s="15" t="s">
        <v>119</v>
      </c>
      <c r="D90" s="57">
        <v>0.26173600000000002</v>
      </c>
      <c r="E90" s="58">
        <v>2661.1</v>
      </c>
      <c r="F90" s="57" t="s">
        <v>217</v>
      </c>
      <c r="G90" s="58">
        <v>696.51</v>
      </c>
      <c r="H90" s="57" t="s">
        <v>217</v>
      </c>
      <c r="I90" s="58">
        <v>785144.25</v>
      </c>
      <c r="J90" s="59" t="s">
        <v>111</v>
      </c>
    </row>
    <row r="91" spans="1:10" s="56" customFormat="1" ht="30" x14ac:dyDescent="0.25">
      <c r="A91" s="18" t="s">
        <v>266</v>
      </c>
      <c r="B91" s="16" t="s">
        <v>267</v>
      </c>
      <c r="C91" s="15" t="s">
        <v>119</v>
      </c>
      <c r="D91" s="62">
        <v>4.505E-2</v>
      </c>
      <c r="E91" s="58">
        <v>3757.1</v>
      </c>
      <c r="F91" s="57" t="s">
        <v>217</v>
      </c>
      <c r="G91" s="58">
        <v>169.26</v>
      </c>
      <c r="H91" s="57" t="s">
        <v>217</v>
      </c>
      <c r="I91" s="58">
        <v>190796.81</v>
      </c>
      <c r="J91" s="65">
        <f>I91/23661189.96*100</f>
        <v>0.8063703064915505</v>
      </c>
    </row>
    <row r="92" spans="1:10" s="56" customFormat="1" ht="30" x14ac:dyDescent="0.25">
      <c r="A92" s="18" t="s">
        <v>268</v>
      </c>
      <c r="B92" s="16" t="s">
        <v>269</v>
      </c>
      <c r="C92" s="15" t="s">
        <v>119</v>
      </c>
      <c r="D92" s="62">
        <v>5.9799999999999999E-2</v>
      </c>
      <c r="E92" s="58">
        <v>1418.5</v>
      </c>
      <c r="F92" s="57" t="s">
        <v>217</v>
      </c>
      <c r="G92" s="58">
        <v>84.83</v>
      </c>
      <c r="H92" s="57" t="s">
        <v>217</v>
      </c>
      <c r="I92" s="58">
        <v>95621.09</v>
      </c>
      <c r="J92" s="65">
        <f t="shared" ref="J92:J94" si="7">I92/23661189.96*100</f>
        <v>0.40412629357040164</v>
      </c>
    </row>
    <row r="93" spans="1:10" s="56" customFormat="1" ht="30" x14ac:dyDescent="0.25">
      <c r="A93" s="18" t="s">
        <v>270</v>
      </c>
      <c r="B93" s="16" t="s">
        <v>271</v>
      </c>
      <c r="C93" s="15" t="s">
        <v>119</v>
      </c>
      <c r="D93" s="62">
        <v>0.125224</v>
      </c>
      <c r="E93" s="58">
        <v>3154.3</v>
      </c>
      <c r="F93" s="57" t="s">
        <v>217</v>
      </c>
      <c r="G93" s="58">
        <v>394.99</v>
      </c>
      <c r="H93" s="57" t="s">
        <v>217</v>
      </c>
      <c r="I93" s="58">
        <v>445260.99</v>
      </c>
      <c r="J93" s="65">
        <f t="shared" si="7"/>
        <v>1.8818199370053998</v>
      </c>
    </row>
    <row r="94" spans="1:10" s="56" customFormat="1" ht="30" x14ac:dyDescent="0.25">
      <c r="A94" s="18" t="s">
        <v>272</v>
      </c>
      <c r="B94" s="16" t="s">
        <v>273</v>
      </c>
      <c r="C94" s="15" t="s">
        <v>119</v>
      </c>
      <c r="D94" s="62">
        <v>2.2207000000000001E-2</v>
      </c>
      <c r="E94" s="58">
        <v>1159.4000000000001</v>
      </c>
      <c r="F94" s="57" t="s">
        <v>217</v>
      </c>
      <c r="G94" s="58">
        <v>25.75</v>
      </c>
      <c r="H94" s="57" t="s">
        <v>217</v>
      </c>
      <c r="I94" s="58">
        <v>29023.26</v>
      </c>
      <c r="J94" s="65">
        <f t="shared" si="7"/>
        <v>0.12266187816024786</v>
      </c>
    </row>
    <row r="95" spans="1:10" s="56" customFormat="1" ht="30" x14ac:dyDescent="0.25">
      <c r="A95" s="18" t="s">
        <v>274</v>
      </c>
      <c r="B95" s="16" t="s">
        <v>275</v>
      </c>
      <c r="C95" s="15" t="s">
        <v>12</v>
      </c>
      <c r="D95" s="57">
        <v>6.7434999999999995E-2</v>
      </c>
      <c r="E95" s="58">
        <v>32834.85</v>
      </c>
      <c r="F95" s="57" t="s">
        <v>217</v>
      </c>
      <c r="G95" s="58">
        <v>2214.2199999999998</v>
      </c>
      <c r="H95" s="57" t="s">
        <v>217</v>
      </c>
      <c r="I95" s="58">
        <v>2496006.56</v>
      </c>
      <c r="J95" s="57" t="s">
        <v>111</v>
      </c>
    </row>
    <row r="96" spans="1:10" s="56" customFormat="1" x14ac:dyDescent="0.25">
      <c r="A96" s="18" t="s">
        <v>276</v>
      </c>
      <c r="B96" s="16" t="s">
        <v>277</v>
      </c>
      <c r="C96" s="15" t="s">
        <v>12</v>
      </c>
      <c r="D96" s="57">
        <v>9.7789999999999995E-3</v>
      </c>
      <c r="E96" s="58">
        <v>82633.67</v>
      </c>
      <c r="F96" s="57" t="s">
        <v>217</v>
      </c>
      <c r="G96" s="58">
        <v>808.11</v>
      </c>
      <c r="H96" s="57" t="s">
        <v>217</v>
      </c>
      <c r="I96" s="58">
        <v>910953.57</v>
      </c>
      <c r="J96" s="59" t="s">
        <v>111</v>
      </c>
    </row>
    <row r="97" spans="1:10" s="56" customFormat="1" x14ac:dyDescent="0.25">
      <c r="A97" s="18" t="s">
        <v>278</v>
      </c>
      <c r="B97" s="16" t="s">
        <v>279</v>
      </c>
      <c r="C97" s="15" t="s">
        <v>12</v>
      </c>
      <c r="D97" s="62">
        <v>9.0300000000000005E-4</v>
      </c>
      <c r="E97" s="58">
        <v>109716.69</v>
      </c>
      <c r="F97" s="57" t="s">
        <v>217</v>
      </c>
      <c r="G97" s="58">
        <v>99.08</v>
      </c>
      <c r="H97" s="57" t="s">
        <v>217</v>
      </c>
      <c r="I97" s="58">
        <v>111691.59</v>
      </c>
      <c r="J97" s="59" t="s">
        <v>111</v>
      </c>
    </row>
    <row r="98" spans="1:10" s="56" customFormat="1" x14ac:dyDescent="0.25">
      <c r="A98" s="18" t="s">
        <v>280</v>
      </c>
      <c r="B98" s="16" t="s">
        <v>281</v>
      </c>
      <c r="C98" s="15" t="s">
        <v>12</v>
      </c>
      <c r="D98" s="62">
        <v>8.7799999999999998E-4</v>
      </c>
      <c r="E98" s="58">
        <v>149145.78</v>
      </c>
      <c r="F98" s="57" t="s">
        <v>217</v>
      </c>
      <c r="G98" s="58">
        <v>130.94999999999999</v>
      </c>
      <c r="H98" s="57" t="s">
        <v>217</v>
      </c>
      <c r="I98" s="58">
        <v>147616.49</v>
      </c>
      <c r="J98" s="65">
        <f>I98/23661189.96*100</f>
        <v>0.62387601912477941</v>
      </c>
    </row>
    <row r="99" spans="1:10" s="56" customFormat="1" x14ac:dyDescent="0.25">
      <c r="A99" s="18" t="s">
        <v>282</v>
      </c>
      <c r="B99" s="16" t="s">
        <v>283</v>
      </c>
      <c r="C99" s="15" t="s">
        <v>12</v>
      </c>
      <c r="D99" s="15">
        <v>0</v>
      </c>
      <c r="E99" s="15">
        <v>0</v>
      </c>
      <c r="F99" s="15"/>
      <c r="G99" s="15">
        <v>0</v>
      </c>
      <c r="H99" s="15"/>
      <c r="I99" s="42">
        <v>0</v>
      </c>
      <c r="J99" s="65">
        <f>I99/23661189.96*100</f>
        <v>0</v>
      </c>
    </row>
    <row r="100" spans="1:10" s="56" customFormat="1" ht="30" x14ac:dyDescent="0.25">
      <c r="A100" s="18" t="s">
        <v>284</v>
      </c>
      <c r="B100" s="16" t="s">
        <v>285</v>
      </c>
      <c r="C100" s="15" t="s">
        <v>18</v>
      </c>
      <c r="D100" s="62">
        <v>0.17287</v>
      </c>
      <c r="E100" s="58">
        <v>51453.1</v>
      </c>
      <c r="F100" s="57" t="s">
        <v>111</v>
      </c>
      <c r="G100" s="58">
        <v>8894.7099999999991</v>
      </c>
      <c r="H100" s="57" t="s">
        <v>111</v>
      </c>
      <c r="I100" s="58">
        <v>10026665.1</v>
      </c>
      <c r="J100" s="66" t="s">
        <v>111</v>
      </c>
    </row>
    <row r="101" spans="1:10" s="56" customFormat="1" ht="30" x14ac:dyDescent="0.25">
      <c r="A101" s="18" t="s">
        <v>286</v>
      </c>
      <c r="B101" s="16" t="s">
        <v>287</v>
      </c>
      <c r="C101" s="15" t="s">
        <v>18</v>
      </c>
      <c r="D101" s="62">
        <v>1.0315E-2</v>
      </c>
      <c r="E101" s="58">
        <v>108693.59</v>
      </c>
      <c r="F101" s="57" t="s">
        <v>217</v>
      </c>
      <c r="G101" s="58">
        <v>1121.2</v>
      </c>
      <c r="H101" s="57" t="s">
        <v>217</v>
      </c>
      <c r="I101" s="58">
        <v>1263889.1000000001</v>
      </c>
      <c r="J101" s="59" t="s">
        <v>111</v>
      </c>
    </row>
    <row r="102" spans="1:10" s="56" customFormat="1" ht="30" x14ac:dyDescent="0.25">
      <c r="A102" s="18" t="s">
        <v>288</v>
      </c>
      <c r="B102" s="16" t="s">
        <v>289</v>
      </c>
      <c r="C102" s="15" t="s">
        <v>18</v>
      </c>
      <c r="D102" s="62">
        <v>2.3270000000000001E-3</v>
      </c>
      <c r="E102" s="58">
        <v>193720.9</v>
      </c>
      <c r="F102" s="57" t="s">
        <v>217</v>
      </c>
      <c r="G102" s="58">
        <v>450.77</v>
      </c>
      <c r="H102" s="57" t="s">
        <v>217</v>
      </c>
      <c r="I102" s="58">
        <v>508129.92</v>
      </c>
      <c r="J102" s="65">
        <f>I102/23661189.96*100</f>
        <v>2.1475247900000376</v>
      </c>
    </row>
    <row r="103" spans="1:10" s="56" customFormat="1" ht="30" x14ac:dyDescent="0.25">
      <c r="A103" s="18" t="s">
        <v>290</v>
      </c>
      <c r="B103" s="16" t="s">
        <v>291</v>
      </c>
      <c r="C103" s="15" t="s">
        <v>18</v>
      </c>
      <c r="D103" s="62">
        <v>4.8799999999999999E-4</v>
      </c>
      <c r="E103" s="58">
        <v>254744.6</v>
      </c>
      <c r="F103" s="57" t="s">
        <v>217</v>
      </c>
      <c r="G103" s="58">
        <v>124.29</v>
      </c>
      <c r="H103" s="57" t="s">
        <v>217</v>
      </c>
      <c r="I103" s="58">
        <v>140109.53</v>
      </c>
      <c r="J103" s="65">
        <f t="shared" ref="J103:J105" si="8">I103/23661189.96*100</f>
        <v>0.59214912790463892</v>
      </c>
    </row>
    <row r="104" spans="1:10" s="56" customFormat="1" ht="30" x14ac:dyDescent="0.25">
      <c r="A104" s="18" t="s">
        <v>292</v>
      </c>
      <c r="B104" s="16" t="s">
        <v>293</v>
      </c>
      <c r="C104" s="15" t="s">
        <v>18</v>
      </c>
      <c r="D104" s="62">
        <v>8.8999999999999995E-5</v>
      </c>
      <c r="E104" s="58">
        <v>306509.2</v>
      </c>
      <c r="F104" s="57" t="s">
        <v>111</v>
      </c>
      <c r="G104" s="58">
        <v>27.19</v>
      </c>
      <c r="H104" s="57" t="s">
        <v>111</v>
      </c>
      <c r="I104" s="58">
        <v>30650.92</v>
      </c>
      <c r="J104" s="65">
        <f t="shared" si="8"/>
        <v>0.12954090665691945</v>
      </c>
    </row>
    <row r="105" spans="1:10" s="56" customFormat="1" ht="30" x14ac:dyDescent="0.25">
      <c r="A105" s="18" t="s">
        <v>294</v>
      </c>
      <c r="B105" s="16" t="s">
        <v>295</v>
      </c>
      <c r="C105" s="15" t="s">
        <v>18</v>
      </c>
      <c r="D105" s="62">
        <v>3.6499999999999998E-4</v>
      </c>
      <c r="E105" s="58">
        <v>206739.04</v>
      </c>
      <c r="F105" s="57" t="s">
        <v>217</v>
      </c>
      <c r="G105" s="58">
        <v>75.56</v>
      </c>
      <c r="H105" s="57" t="s">
        <v>217</v>
      </c>
      <c r="I105" s="58">
        <v>85176.48</v>
      </c>
      <c r="J105" s="65">
        <f t="shared" si="8"/>
        <v>0.3599839236487834</v>
      </c>
    </row>
    <row r="106" spans="1:10" s="56" customFormat="1" ht="30" x14ac:dyDescent="0.25">
      <c r="A106" s="18" t="s">
        <v>296</v>
      </c>
      <c r="B106" s="16" t="s">
        <v>297</v>
      </c>
      <c r="C106" s="15" t="s">
        <v>18</v>
      </c>
      <c r="D106" s="67">
        <v>3.9199999999999999E-3</v>
      </c>
      <c r="E106" s="68">
        <v>191311.22</v>
      </c>
      <c r="F106" s="67" t="s">
        <v>111</v>
      </c>
      <c r="G106" s="69">
        <v>749.94</v>
      </c>
      <c r="H106" s="67" t="s">
        <v>111</v>
      </c>
      <c r="I106" s="68">
        <v>845372.55</v>
      </c>
      <c r="J106" s="15" t="s">
        <v>111</v>
      </c>
    </row>
    <row r="107" spans="1:10" s="56" customFormat="1" x14ac:dyDescent="0.25">
      <c r="A107" s="18" t="s">
        <v>298</v>
      </c>
      <c r="B107" s="16" t="s">
        <v>299</v>
      </c>
      <c r="C107" s="15" t="s">
        <v>111</v>
      </c>
      <c r="D107" s="15" t="s">
        <v>111</v>
      </c>
      <c r="E107" s="15" t="s">
        <v>111</v>
      </c>
      <c r="F107" s="15" t="s">
        <v>111</v>
      </c>
      <c r="G107" s="15" t="s">
        <v>111</v>
      </c>
      <c r="H107" s="15" t="s">
        <v>111</v>
      </c>
      <c r="I107" s="42" t="s">
        <v>111</v>
      </c>
      <c r="J107" s="15" t="s">
        <v>111</v>
      </c>
    </row>
    <row r="108" spans="1:10" s="56" customFormat="1" ht="30" x14ac:dyDescent="0.25">
      <c r="A108" s="18" t="s">
        <v>300</v>
      </c>
      <c r="B108" s="16" t="s">
        <v>301</v>
      </c>
      <c r="C108" s="15" t="s">
        <v>198</v>
      </c>
      <c r="D108" s="57">
        <v>3.9870000000000001E-3</v>
      </c>
      <c r="E108" s="58">
        <v>25427.7</v>
      </c>
      <c r="F108" s="57" t="s">
        <v>217</v>
      </c>
      <c r="G108" s="58">
        <v>101.37</v>
      </c>
      <c r="H108" s="57" t="s">
        <v>217</v>
      </c>
      <c r="I108" s="58">
        <v>114272.08</v>
      </c>
      <c r="J108" s="59" t="s">
        <v>111</v>
      </c>
    </row>
    <row r="109" spans="1:10" s="56" customFormat="1" ht="30" x14ac:dyDescent="0.25">
      <c r="A109" s="18" t="s">
        <v>302</v>
      </c>
      <c r="B109" s="16" t="s">
        <v>303</v>
      </c>
      <c r="C109" s="15" t="s">
        <v>12</v>
      </c>
      <c r="D109" s="57">
        <v>1.9910000000000001E-3</v>
      </c>
      <c r="E109" s="58">
        <v>28039.200000000001</v>
      </c>
      <c r="F109" s="57" t="s">
        <v>217</v>
      </c>
      <c r="G109" s="58">
        <v>55.82</v>
      </c>
      <c r="H109" s="57" t="s">
        <v>217</v>
      </c>
      <c r="I109" s="58">
        <v>62919.97</v>
      </c>
      <c r="J109" s="59" t="s">
        <v>111</v>
      </c>
    </row>
    <row r="110" spans="1:10" s="56" customFormat="1" ht="30" x14ac:dyDescent="0.25">
      <c r="A110" s="18" t="s">
        <v>304</v>
      </c>
      <c r="B110" s="16" t="s">
        <v>305</v>
      </c>
      <c r="C110" s="15" t="s">
        <v>18</v>
      </c>
      <c r="D110" s="57">
        <v>6.0540000000000004E-3</v>
      </c>
      <c r="E110" s="58">
        <v>73942.19</v>
      </c>
      <c r="F110" s="57" t="s">
        <v>217</v>
      </c>
      <c r="G110" s="58">
        <v>447.68</v>
      </c>
      <c r="H110" s="57" t="s">
        <v>217</v>
      </c>
      <c r="I110" s="58">
        <v>504655.47</v>
      </c>
      <c r="J110" s="59" t="s">
        <v>111</v>
      </c>
    </row>
    <row r="111" spans="1:10" s="56" customFormat="1" x14ac:dyDescent="0.25">
      <c r="A111" s="18" t="s">
        <v>306</v>
      </c>
      <c r="B111" s="16" t="s">
        <v>307</v>
      </c>
      <c r="C111" s="15" t="s">
        <v>216</v>
      </c>
      <c r="D111" s="57" t="s">
        <v>111</v>
      </c>
      <c r="E111" s="57" t="s">
        <v>111</v>
      </c>
      <c r="F111" s="57">
        <v>9</v>
      </c>
      <c r="G111" s="58">
        <v>165.89</v>
      </c>
      <c r="H111" s="57" t="s">
        <v>217</v>
      </c>
      <c r="I111" s="58">
        <v>186997.27</v>
      </c>
      <c r="J111" s="59" t="s">
        <v>111</v>
      </c>
    </row>
    <row r="112" spans="1:10" s="56" customFormat="1" ht="30" x14ac:dyDescent="0.25">
      <c r="A112" s="18" t="s">
        <v>308</v>
      </c>
      <c r="B112" s="16" t="s">
        <v>309</v>
      </c>
      <c r="C112" s="15" t="s">
        <v>216</v>
      </c>
      <c r="D112" s="15" t="s">
        <v>111</v>
      </c>
      <c r="E112" s="15" t="s">
        <v>111</v>
      </c>
      <c r="F112" s="15" t="s">
        <v>111</v>
      </c>
      <c r="G112" s="42">
        <f>G157</f>
        <v>0</v>
      </c>
      <c r="H112" s="15" t="s">
        <v>111</v>
      </c>
      <c r="I112" s="42">
        <f>I157</f>
        <v>0</v>
      </c>
      <c r="J112" s="15">
        <f>I112/23661189.96*100</f>
        <v>0</v>
      </c>
    </row>
    <row r="113" spans="1:10" s="56" customFormat="1" x14ac:dyDescent="0.25">
      <c r="A113" s="18" t="s">
        <v>310</v>
      </c>
      <c r="B113" s="16" t="s">
        <v>311</v>
      </c>
      <c r="C113" s="15" t="s">
        <v>2</v>
      </c>
      <c r="D113" s="57"/>
      <c r="E113" s="58"/>
      <c r="F113" s="57" t="s">
        <v>217</v>
      </c>
      <c r="G113" s="58"/>
      <c r="H113" s="57" t="s">
        <v>217</v>
      </c>
      <c r="I113" s="58"/>
      <c r="J113" s="59" t="s">
        <v>111</v>
      </c>
    </row>
    <row r="114" spans="1:10" s="56" customFormat="1" x14ac:dyDescent="0.25">
      <c r="A114" s="18" t="s">
        <v>113</v>
      </c>
      <c r="B114" s="16" t="s">
        <v>312</v>
      </c>
      <c r="C114" s="15" t="s">
        <v>111</v>
      </c>
      <c r="D114" s="15" t="s">
        <v>111</v>
      </c>
      <c r="E114" s="15" t="s">
        <v>111</v>
      </c>
      <c r="F114" s="15" t="s">
        <v>111</v>
      </c>
      <c r="G114" s="15" t="s">
        <v>111</v>
      </c>
      <c r="H114" s="15" t="s">
        <v>111</v>
      </c>
      <c r="I114" s="42" t="s">
        <v>111</v>
      </c>
      <c r="J114" s="15" t="s">
        <v>111</v>
      </c>
    </row>
    <row r="115" spans="1:10" s="56" customFormat="1" x14ac:dyDescent="0.25">
      <c r="A115" s="18" t="s">
        <v>114</v>
      </c>
      <c r="B115" s="16" t="s">
        <v>313</v>
      </c>
      <c r="C115" s="15" t="s">
        <v>111</v>
      </c>
      <c r="D115" s="15" t="s">
        <v>111</v>
      </c>
      <c r="E115" s="15" t="s">
        <v>111</v>
      </c>
      <c r="F115" s="15" t="s">
        <v>111</v>
      </c>
      <c r="G115" s="15" t="s">
        <v>111</v>
      </c>
      <c r="H115" s="15" t="s">
        <v>111</v>
      </c>
      <c r="I115" s="42" t="s">
        <v>111</v>
      </c>
      <c r="J115" s="15" t="s">
        <v>111</v>
      </c>
    </row>
    <row r="116" spans="1:10" s="56" customFormat="1" ht="30" x14ac:dyDescent="0.25">
      <c r="A116" s="18" t="s">
        <v>227</v>
      </c>
      <c r="B116" s="16" t="s">
        <v>314</v>
      </c>
      <c r="C116" s="15" t="s">
        <v>119</v>
      </c>
      <c r="D116" s="62"/>
      <c r="E116" s="58"/>
      <c r="F116" s="57" t="s">
        <v>217</v>
      </c>
      <c r="G116" s="58"/>
      <c r="H116" s="57" t="s">
        <v>217</v>
      </c>
      <c r="I116" s="58"/>
      <c r="J116" s="59" t="s">
        <v>111</v>
      </c>
    </row>
    <row r="117" spans="1:10" s="56" customFormat="1" ht="30" x14ac:dyDescent="0.25">
      <c r="A117" s="18" t="s">
        <v>315</v>
      </c>
      <c r="B117" s="16" t="s">
        <v>316</v>
      </c>
      <c r="C117" s="15" t="s">
        <v>119</v>
      </c>
      <c r="D117" s="62"/>
      <c r="E117" s="58"/>
      <c r="F117" s="57" t="s">
        <v>217</v>
      </c>
      <c r="G117" s="58"/>
      <c r="H117" s="57" t="s">
        <v>217</v>
      </c>
      <c r="I117" s="58"/>
      <c r="J117" s="59" t="s">
        <v>111</v>
      </c>
    </row>
    <row r="118" spans="1:10" s="56" customFormat="1" ht="30" x14ac:dyDescent="0.25">
      <c r="A118" s="18" t="s">
        <v>231</v>
      </c>
      <c r="B118" s="16" t="s">
        <v>317</v>
      </c>
      <c r="C118" s="15" t="s">
        <v>119</v>
      </c>
      <c r="D118" s="57"/>
      <c r="E118" s="58"/>
      <c r="F118" s="57" t="s">
        <v>217</v>
      </c>
      <c r="G118" s="58"/>
      <c r="H118" s="57" t="s">
        <v>217</v>
      </c>
      <c r="I118" s="58"/>
      <c r="J118" s="59" t="s">
        <v>111</v>
      </c>
    </row>
    <row r="119" spans="1:10" s="56" customFormat="1" ht="30" x14ac:dyDescent="0.25">
      <c r="A119" s="18" t="s">
        <v>233</v>
      </c>
      <c r="B119" s="16" t="s">
        <v>318</v>
      </c>
      <c r="C119" s="15" t="s">
        <v>119</v>
      </c>
      <c r="D119" s="57"/>
      <c r="E119" s="58"/>
      <c r="F119" s="57" t="s">
        <v>217</v>
      </c>
      <c r="G119" s="58"/>
      <c r="H119" s="57" t="s">
        <v>217</v>
      </c>
      <c r="I119" s="58"/>
      <c r="J119" s="59" t="s">
        <v>111</v>
      </c>
    </row>
    <row r="120" spans="1:10" s="56" customFormat="1" ht="30" x14ac:dyDescent="0.25">
      <c r="A120" s="18" t="s">
        <v>124</v>
      </c>
      <c r="B120" s="16" t="s">
        <v>319</v>
      </c>
      <c r="C120" s="15" t="s">
        <v>119</v>
      </c>
      <c r="D120" s="57"/>
      <c r="E120" s="58"/>
      <c r="F120" s="57" t="s">
        <v>217</v>
      </c>
      <c r="G120" s="58"/>
      <c r="H120" s="57" t="s">
        <v>217</v>
      </c>
      <c r="I120" s="58"/>
      <c r="J120" s="59" t="s">
        <v>111</v>
      </c>
    </row>
    <row r="121" spans="1:10" s="56" customFormat="1" ht="30" x14ac:dyDescent="0.25">
      <c r="A121" s="18" t="s">
        <v>126</v>
      </c>
      <c r="B121" s="16" t="s">
        <v>320</v>
      </c>
      <c r="C121" s="15" t="s">
        <v>119</v>
      </c>
      <c r="D121" s="57"/>
      <c r="E121" s="58"/>
      <c r="F121" s="57" t="s">
        <v>217</v>
      </c>
      <c r="G121" s="58"/>
      <c r="H121" s="57" t="s">
        <v>217</v>
      </c>
      <c r="I121" s="58"/>
      <c r="J121" s="59" t="s">
        <v>111</v>
      </c>
    </row>
    <row r="122" spans="1:10" s="56" customFormat="1" x14ac:dyDescent="0.25">
      <c r="A122" s="18" t="s">
        <v>321</v>
      </c>
      <c r="B122" s="16" t="s">
        <v>322</v>
      </c>
      <c r="C122" s="15" t="s">
        <v>132</v>
      </c>
      <c r="D122" s="62"/>
      <c r="E122" s="58"/>
      <c r="F122" s="57" t="s">
        <v>217</v>
      </c>
      <c r="G122" s="58"/>
      <c r="H122" s="57" t="s">
        <v>217</v>
      </c>
      <c r="I122" s="58"/>
      <c r="J122" s="59" t="s">
        <v>111</v>
      </c>
    </row>
    <row r="123" spans="1:10" s="56" customFormat="1" x14ac:dyDescent="0.25">
      <c r="A123" s="18" t="s">
        <v>239</v>
      </c>
      <c r="B123" s="16" t="s">
        <v>323</v>
      </c>
      <c r="C123" s="15" t="s">
        <v>8</v>
      </c>
      <c r="D123" s="57"/>
      <c r="E123" s="58"/>
      <c r="F123" s="57" t="s">
        <v>217</v>
      </c>
      <c r="G123" s="58"/>
      <c r="H123" s="57" t="s">
        <v>217</v>
      </c>
      <c r="I123" s="58"/>
      <c r="J123" s="59" t="s">
        <v>111</v>
      </c>
    </row>
    <row r="124" spans="1:10" s="56" customFormat="1" x14ac:dyDescent="0.25">
      <c r="A124" s="18" t="s">
        <v>241</v>
      </c>
      <c r="B124" s="16" t="s">
        <v>324</v>
      </c>
      <c r="C124" s="15" t="s">
        <v>10</v>
      </c>
      <c r="D124" s="62"/>
      <c r="E124" s="58"/>
      <c r="F124" s="57" t="s">
        <v>217</v>
      </c>
      <c r="G124" s="58"/>
      <c r="H124" s="57" t="s">
        <v>217</v>
      </c>
      <c r="I124" s="58"/>
      <c r="J124" s="59" t="s">
        <v>111</v>
      </c>
    </row>
    <row r="125" spans="1:10" s="56" customFormat="1" x14ac:dyDescent="0.25">
      <c r="A125" s="18" t="s">
        <v>135</v>
      </c>
      <c r="B125" s="16" t="s">
        <v>325</v>
      </c>
      <c r="C125" s="15" t="s">
        <v>139</v>
      </c>
      <c r="D125" s="64"/>
      <c r="E125" s="38"/>
      <c r="F125" s="57" t="s">
        <v>217</v>
      </c>
      <c r="G125" s="58"/>
      <c r="H125" s="57" t="s">
        <v>217</v>
      </c>
      <c r="I125" s="42"/>
      <c r="J125" s="59">
        <v>0</v>
      </c>
    </row>
    <row r="126" spans="1:10" s="56" customFormat="1" x14ac:dyDescent="0.25">
      <c r="A126" s="18" t="s">
        <v>244</v>
      </c>
      <c r="B126" s="16" t="s">
        <v>326</v>
      </c>
      <c r="C126" s="15" t="s">
        <v>139</v>
      </c>
      <c r="D126" s="62"/>
      <c r="E126" s="58"/>
      <c r="F126" s="57" t="s">
        <v>217</v>
      </c>
      <c r="G126" s="58"/>
      <c r="H126" s="57" t="s">
        <v>217</v>
      </c>
      <c r="I126" s="58"/>
      <c r="J126" s="59" t="s">
        <v>111</v>
      </c>
    </row>
    <row r="127" spans="1:10" s="56" customFormat="1" x14ac:dyDescent="0.25">
      <c r="A127" s="18" t="s">
        <v>327</v>
      </c>
      <c r="B127" s="16" t="s">
        <v>328</v>
      </c>
      <c r="C127" s="15" t="s">
        <v>139</v>
      </c>
      <c r="D127" s="57"/>
      <c r="E127" s="58"/>
      <c r="F127" s="57" t="s">
        <v>217</v>
      </c>
      <c r="G127" s="58"/>
      <c r="H127" s="57" t="s">
        <v>217</v>
      </c>
      <c r="I127" s="58"/>
      <c r="J127" s="59" t="s">
        <v>111</v>
      </c>
    </row>
    <row r="128" spans="1:10" s="56" customFormat="1" x14ac:dyDescent="0.25">
      <c r="A128" s="18" t="s">
        <v>329</v>
      </c>
      <c r="B128" s="16" t="s">
        <v>330</v>
      </c>
      <c r="C128" s="15" t="s">
        <v>139</v>
      </c>
      <c r="D128" s="62"/>
      <c r="E128" s="58"/>
      <c r="F128" s="57" t="s">
        <v>217</v>
      </c>
      <c r="G128" s="58"/>
      <c r="H128" s="57" t="s">
        <v>217</v>
      </c>
      <c r="I128" s="58"/>
      <c r="J128" s="59" t="s">
        <v>111</v>
      </c>
    </row>
    <row r="129" spans="1:10" s="56" customFormat="1" x14ac:dyDescent="0.25">
      <c r="A129" s="18" t="s">
        <v>331</v>
      </c>
      <c r="B129" s="16" t="s">
        <v>332</v>
      </c>
      <c r="C129" s="15" t="s">
        <v>139</v>
      </c>
      <c r="D129" s="57"/>
      <c r="E129" s="58"/>
      <c r="F129" s="57" t="s">
        <v>217</v>
      </c>
      <c r="G129" s="58"/>
      <c r="H129" s="57" t="s">
        <v>217</v>
      </c>
      <c r="I129" s="58"/>
      <c r="J129" s="59" t="s">
        <v>111</v>
      </c>
    </row>
    <row r="130" spans="1:10" s="56" customFormat="1" x14ac:dyDescent="0.25">
      <c r="A130" s="18" t="s">
        <v>333</v>
      </c>
      <c r="B130" s="16" t="s">
        <v>334</v>
      </c>
      <c r="C130" s="15" t="s">
        <v>139</v>
      </c>
      <c r="D130" s="62"/>
      <c r="E130" s="58"/>
      <c r="F130" s="57" t="s">
        <v>217</v>
      </c>
      <c r="G130" s="58"/>
      <c r="H130" s="57" t="s">
        <v>217</v>
      </c>
      <c r="I130" s="58"/>
      <c r="J130" s="59" t="s">
        <v>111</v>
      </c>
    </row>
    <row r="131" spans="1:10" s="56" customFormat="1" ht="30" x14ac:dyDescent="0.25">
      <c r="A131" s="18" t="s">
        <v>335</v>
      </c>
      <c r="B131" s="16" t="s">
        <v>336</v>
      </c>
      <c r="C131" s="15" t="s">
        <v>139</v>
      </c>
      <c r="D131" s="57"/>
      <c r="E131" s="58"/>
      <c r="F131" s="57" t="s">
        <v>217</v>
      </c>
      <c r="G131" s="58"/>
      <c r="H131" s="57" t="s">
        <v>217</v>
      </c>
      <c r="I131" s="58"/>
      <c r="J131" s="59" t="s">
        <v>111</v>
      </c>
    </row>
    <row r="132" spans="1:10" s="56" customFormat="1" x14ac:dyDescent="0.25">
      <c r="A132" s="18" t="s">
        <v>256</v>
      </c>
      <c r="B132" s="16" t="s">
        <v>337</v>
      </c>
      <c r="C132" s="15" t="s">
        <v>139</v>
      </c>
      <c r="D132" s="62"/>
      <c r="E132" s="58"/>
      <c r="F132" s="57" t="s">
        <v>217</v>
      </c>
      <c r="G132" s="58"/>
      <c r="H132" s="57" t="s">
        <v>217</v>
      </c>
      <c r="I132" s="58"/>
      <c r="J132" s="59" t="s">
        <v>111</v>
      </c>
    </row>
    <row r="133" spans="1:10" s="56" customFormat="1" x14ac:dyDescent="0.25">
      <c r="A133" s="18" t="s">
        <v>258</v>
      </c>
      <c r="B133" s="16" t="s">
        <v>338</v>
      </c>
      <c r="C133" s="15" t="s">
        <v>139</v>
      </c>
      <c r="D133" s="62"/>
      <c r="E133" s="58"/>
      <c r="F133" s="57" t="s">
        <v>217</v>
      </c>
      <c r="G133" s="58"/>
      <c r="H133" s="57" t="s">
        <v>217</v>
      </c>
      <c r="I133" s="58"/>
      <c r="J133" s="59" t="s">
        <v>111</v>
      </c>
    </row>
    <row r="134" spans="1:10" s="56" customFormat="1" ht="30" x14ac:dyDescent="0.25">
      <c r="A134" s="18" t="s">
        <v>260</v>
      </c>
      <c r="B134" s="16" t="s">
        <v>339</v>
      </c>
      <c r="C134" s="15" t="s">
        <v>119</v>
      </c>
      <c r="D134" s="62"/>
      <c r="E134" s="58"/>
      <c r="F134" s="57" t="s">
        <v>217</v>
      </c>
      <c r="G134" s="58"/>
      <c r="H134" s="57" t="s">
        <v>217</v>
      </c>
      <c r="I134" s="58"/>
      <c r="J134" s="59" t="s">
        <v>45</v>
      </c>
    </row>
    <row r="135" spans="1:10" s="56" customFormat="1" ht="30" x14ac:dyDescent="0.25">
      <c r="A135" s="18" t="s">
        <v>262</v>
      </c>
      <c r="B135" s="16" t="s">
        <v>340</v>
      </c>
      <c r="C135" s="15" t="s">
        <v>119</v>
      </c>
      <c r="D135" s="62"/>
      <c r="E135" s="58"/>
      <c r="F135" s="57" t="s">
        <v>217</v>
      </c>
      <c r="G135" s="58"/>
      <c r="H135" s="57" t="s">
        <v>217</v>
      </c>
      <c r="I135" s="58"/>
      <c r="J135" s="59" t="s">
        <v>111</v>
      </c>
    </row>
    <row r="136" spans="1:10" s="56" customFormat="1" ht="30" x14ac:dyDescent="0.25">
      <c r="A136" s="18" t="s">
        <v>264</v>
      </c>
      <c r="B136" s="16" t="s">
        <v>341</v>
      </c>
      <c r="C136" s="15" t="s">
        <v>119</v>
      </c>
      <c r="D136" s="57"/>
      <c r="E136" s="58"/>
      <c r="F136" s="57" t="s">
        <v>217</v>
      </c>
      <c r="G136" s="58"/>
      <c r="H136" s="57" t="s">
        <v>217</v>
      </c>
      <c r="I136" s="58"/>
      <c r="J136" s="59" t="s">
        <v>111</v>
      </c>
    </row>
    <row r="137" spans="1:10" s="56" customFormat="1" ht="30" x14ac:dyDescent="0.25">
      <c r="A137" s="18" t="s">
        <v>342</v>
      </c>
      <c r="B137" s="16" t="s">
        <v>343</v>
      </c>
      <c r="C137" s="15" t="s">
        <v>119</v>
      </c>
      <c r="D137" s="62"/>
      <c r="E137" s="58"/>
      <c r="F137" s="57" t="s">
        <v>217</v>
      </c>
      <c r="G137" s="58"/>
      <c r="H137" s="57" t="s">
        <v>217</v>
      </c>
      <c r="I137" s="58"/>
      <c r="J137" s="59" t="s">
        <v>111</v>
      </c>
    </row>
    <row r="138" spans="1:10" s="56" customFormat="1" ht="30" x14ac:dyDescent="0.25">
      <c r="A138" s="18" t="s">
        <v>268</v>
      </c>
      <c r="B138" s="16" t="s">
        <v>344</v>
      </c>
      <c r="C138" s="15" t="s">
        <v>119</v>
      </c>
      <c r="D138" s="62"/>
      <c r="E138" s="58"/>
      <c r="F138" s="57" t="s">
        <v>217</v>
      </c>
      <c r="G138" s="58"/>
      <c r="H138" s="57" t="s">
        <v>217</v>
      </c>
      <c r="I138" s="58"/>
      <c r="J138" s="59" t="s">
        <v>111</v>
      </c>
    </row>
    <row r="139" spans="1:10" s="56" customFormat="1" ht="30" x14ac:dyDescent="0.25">
      <c r="A139" s="18" t="s">
        <v>270</v>
      </c>
      <c r="B139" s="16" t="s">
        <v>345</v>
      </c>
      <c r="C139" s="15" t="s">
        <v>119</v>
      </c>
      <c r="D139" s="62"/>
      <c r="E139" s="58"/>
      <c r="F139" s="57" t="s">
        <v>217</v>
      </c>
      <c r="G139" s="58"/>
      <c r="H139" s="57" t="s">
        <v>217</v>
      </c>
      <c r="I139" s="58"/>
      <c r="J139" s="59" t="s">
        <v>111</v>
      </c>
    </row>
    <row r="140" spans="1:10" s="56" customFormat="1" ht="30" x14ac:dyDescent="0.25">
      <c r="A140" s="18" t="s">
        <v>272</v>
      </c>
      <c r="B140" s="16" t="s">
        <v>346</v>
      </c>
      <c r="C140" s="15" t="s">
        <v>119</v>
      </c>
      <c r="D140" s="62"/>
      <c r="E140" s="58"/>
      <c r="F140" s="57" t="s">
        <v>217</v>
      </c>
      <c r="G140" s="58"/>
      <c r="H140" s="57" t="s">
        <v>217</v>
      </c>
      <c r="I140" s="58"/>
      <c r="J140" s="59" t="s">
        <v>111</v>
      </c>
    </row>
    <row r="141" spans="1:10" s="56" customFormat="1" ht="30" x14ac:dyDescent="0.25">
      <c r="A141" s="18" t="s">
        <v>347</v>
      </c>
      <c r="B141" s="16" t="s">
        <v>348</v>
      </c>
      <c r="C141" s="15" t="s">
        <v>12</v>
      </c>
      <c r="D141" s="57"/>
      <c r="E141" s="58"/>
      <c r="F141" s="57" t="s">
        <v>217</v>
      </c>
      <c r="G141" s="58"/>
      <c r="H141" s="57" t="s">
        <v>217</v>
      </c>
      <c r="I141" s="58"/>
      <c r="J141" s="57" t="s">
        <v>111</v>
      </c>
    </row>
    <row r="142" spans="1:10" s="56" customFormat="1" x14ac:dyDescent="0.25">
      <c r="A142" s="18" t="s">
        <v>276</v>
      </c>
      <c r="B142" s="16" t="s">
        <v>349</v>
      </c>
      <c r="C142" s="15" t="s">
        <v>12</v>
      </c>
      <c r="D142" s="57"/>
      <c r="E142" s="58"/>
      <c r="F142" s="57" t="s">
        <v>217</v>
      </c>
      <c r="G142" s="58"/>
      <c r="H142" s="57" t="s">
        <v>217</v>
      </c>
      <c r="I142" s="58"/>
      <c r="J142" s="59" t="s">
        <v>111</v>
      </c>
    </row>
    <row r="143" spans="1:10" s="56" customFormat="1" x14ac:dyDescent="0.25">
      <c r="A143" s="18" t="s">
        <v>278</v>
      </c>
      <c r="B143" s="16" t="s">
        <v>350</v>
      </c>
      <c r="C143" s="15" t="s">
        <v>12</v>
      </c>
      <c r="D143" s="62"/>
      <c r="E143" s="58"/>
      <c r="F143" s="57" t="s">
        <v>217</v>
      </c>
      <c r="G143" s="58"/>
      <c r="H143" s="57" t="s">
        <v>217</v>
      </c>
      <c r="I143" s="58"/>
      <c r="J143" s="59" t="s">
        <v>111</v>
      </c>
    </row>
    <row r="144" spans="1:10" s="56" customFormat="1" x14ac:dyDescent="0.25">
      <c r="A144" s="18" t="s">
        <v>280</v>
      </c>
      <c r="B144" s="16" t="s">
        <v>351</v>
      </c>
      <c r="C144" s="15" t="s">
        <v>12</v>
      </c>
      <c r="D144" s="62"/>
      <c r="E144" s="58"/>
      <c r="F144" s="57" t="s">
        <v>217</v>
      </c>
      <c r="G144" s="58"/>
      <c r="H144" s="57" t="s">
        <v>217</v>
      </c>
      <c r="I144" s="58"/>
      <c r="J144" s="59" t="s">
        <v>111</v>
      </c>
    </row>
    <row r="145" spans="1:10" s="56" customFormat="1" x14ac:dyDescent="0.25">
      <c r="A145" s="18" t="s">
        <v>282</v>
      </c>
      <c r="B145" s="16" t="s">
        <v>352</v>
      </c>
      <c r="C145" s="15" t="s">
        <v>12</v>
      </c>
      <c r="D145" s="15"/>
      <c r="E145" s="15"/>
      <c r="F145" s="15"/>
      <c r="G145" s="15"/>
      <c r="H145" s="15"/>
      <c r="I145" s="42"/>
      <c r="J145" s="15"/>
    </row>
    <row r="146" spans="1:10" s="56" customFormat="1" ht="30" x14ac:dyDescent="0.25">
      <c r="A146" s="18" t="s">
        <v>284</v>
      </c>
      <c r="B146" s="16" t="s">
        <v>353</v>
      </c>
      <c r="C146" s="15" t="s">
        <v>18</v>
      </c>
      <c r="D146" s="57"/>
      <c r="E146" s="58"/>
      <c r="F146" s="57" t="s">
        <v>111</v>
      </c>
      <c r="G146" s="58"/>
      <c r="H146" s="57" t="s">
        <v>111</v>
      </c>
      <c r="I146" s="58"/>
      <c r="J146" s="66" t="s">
        <v>111</v>
      </c>
    </row>
    <row r="147" spans="1:10" s="56" customFormat="1" ht="30" x14ac:dyDescent="0.25">
      <c r="A147" s="18" t="s">
        <v>354</v>
      </c>
      <c r="B147" s="16" t="s">
        <v>355</v>
      </c>
      <c r="C147" s="15" t="s">
        <v>18</v>
      </c>
      <c r="D147" s="62"/>
      <c r="E147" s="58"/>
      <c r="F147" s="57" t="s">
        <v>217</v>
      </c>
      <c r="G147" s="58"/>
      <c r="H147" s="57" t="s">
        <v>217</v>
      </c>
      <c r="I147" s="58"/>
      <c r="J147" s="59" t="s">
        <v>111</v>
      </c>
    </row>
    <row r="148" spans="1:10" s="56" customFormat="1" ht="30" x14ac:dyDescent="0.25">
      <c r="A148" s="18" t="s">
        <v>288</v>
      </c>
      <c r="B148" s="16" t="s">
        <v>356</v>
      </c>
      <c r="C148" s="15" t="s">
        <v>18</v>
      </c>
      <c r="D148" s="62"/>
      <c r="E148" s="58"/>
      <c r="F148" s="57" t="s">
        <v>217</v>
      </c>
      <c r="G148" s="58"/>
      <c r="H148" s="57" t="s">
        <v>217</v>
      </c>
      <c r="I148" s="58"/>
      <c r="J148" s="59" t="s">
        <v>111</v>
      </c>
    </row>
    <row r="149" spans="1:10" s="56" customFormat="1" ht="30" x14ac:dyDescent="0.25">
      <c r="A149" s="18" t="s">
        <v>290</v>
      </c>
      <c r="B149" s="16" t="s">
        <v>357</v>
      </c>
      <c r="C149" s="15" t="s">
        <v>18</v>
      </c>
      <c r="D149" s="62"/>
      <c r="E149" s="58"/>
      <c r="F149" s="57" t="s">
        <v>217</v>
      </c>
      <c r="G149" s="58"/>
      <c r="H149" s="57" t="s">
        <v>217</v>
      </c>
      <c r="I149" s="58"/>
      <c r="J149" s="59" t="s">
        <v>111</v>
      </c>
    </row>
    <row r="150" spans="1:10" s="56" customFormat="1" ht="30" x14ac:dyDescent="0.25">
      <c r="A150" s="18" t="s">
        <v>292</v>
      </c>
      <c r="B150" s="16" t="s">
        <v>358</v>
      </c>
      <c r="C150" s="15" t="s">
        <v>18</v>
      </c>
      <c r="D150" s="62"/>
      <c r="E150" s="58"/>
      <c r="F150" s="57" t="s">
        <v>111</v>
      </c>
      <c r="G150" s="58"/>
      <c r="H150" s="57" t="s">
        <v>111</v>
      </c>
      <c r="I150" s="58"/>
      <c r="J150" s="59" t="s">
        <v>111</v>
      </c>
    </row>
    <row r="151" spans="1:10" s="56" customFormat="1" ht="30" x14ac:dyDescent="0.25">
      <c r="A151" s="18" t="s">
        <v>294</v>
      </c>
      <c r="B151" s="16" t="s">
        <v>359</v>
      </c>
      <c r="C151" s="15" t="s">
        <v>18</v>
      </c>
      <c r="D151" s="62"/>
      <c r="E151" s="58"/>
      <c r="F151" s="57" t="s">
        <v>217</v>
      </c>
      <c r="G151" s="58"/>
      <c r="H151" s="57" t="s">
        <v>217</v>
      </c>
      <c r="I151" s="58"/>
      <c r="J151" s="59" t="s">
        <v>111</v>
      </c>
    </row>
    <row r="152" spans="1:10" s="56" customFormat="1" ht="30" x14ac:dyDescent="0.25">
      <c r="A152" s="18" t="s">
        <v>296</v>
      </c>
      <c r="B152" s="16" t="s">
        <v>360</v>
      </c>
      <c r="C152" s="15" t="s">
        <v>18</v>
      </c>
      <c r="D152" s="15"/>
      <c r="E152" s="15"/>
      <c r="F152" s="15" t="s">
        <v>111</v>
      </c>
      <c r="G152" s="15"/>
      <c r="H152" s="15" t="s">
        <v>111</v>
      </c>
      <c r="I152" s="42"/>
      <c r="J152" s="15" t="s">
        <v>111</v>
      </c>
    </row>
    <row r="153" spans="1:10" s="56" customFormat="1" x14ac:dyDescent="0.25">
      <c r="A153" s="18" t="s">
        <v>298</v>
      </c>
      <c r="B153" s="16" t="s">
        <v>361</v>
      </c>
      <c r="C153" s="15" t="s">
        <v>111</v>
      </c>
      <c r="D153" s="15" t="s">
        <v>111</v>
      </c>
      <c r="E153" s="15" t="s">
        <v>111</v>
      </c>
      <c r="F153" s="15" t="s">
        <v>111</v>
      </c>
      <c r="G153" s="15" t="s">
        <v>111</v>
      </c>
      <c r="H153" s="15" t="s">
        <v>111</v>
      </c>
      <c r="I153" s="42" t="s">
        <v>111</v>
      </c>
      <c r="J153" s="15" t="s">
        <v>111</v>
      </c>
    </row>
    <row r="154" spans="1:10" s="56" customFormat="1" ht="30" x14ac:dyDescent="0.25">
      <c r="A154" s="18" t="s">
        <v>362</v>
      </c>
      <c r="B154" s="16" t="s">
        <v>363</v>
      </c>
      <c r="C154" s="15" t="s">
        <v>198</v>
      </c>
      <c r="D154" s="57"/>
      <c r="E154" s="58"/>
      <c r="F154" s="57" t="s">
        <v>217</v>
      </c>
      <c r="G154" s="58"/>
      <c r="H154" s="57" t="s">
        <v>217</v>
      </c>
      <c r="I154" s="58"/>
      <c r="J154" s="59" t="s">
        <v>111</v>
      </c>
    </row>
    <row r="155" spans="1:10" s="56" customFormat="1" ht="30" x14ac:dyDescent="0.25">
      <c r="A155" s="18" t="s">
        <v>364</v>
      </c>
      <c r="B155" s="16" t="s">
        <v>365</v>
      </c>
      <c r="C155" s="15" t="s">
        <v>12</v>
      </c>
      <c r="D155" s="57"/>
      <c r="E155" s="58"/>
      <c r="F155" s="57" t="s">
        <v>217</v>
      </c>
      <c r="G155" s="58"/>
      <c r="H155" s="57" t="s">
        <v>217</v>
      </c>
      <c r="I155" s="58"/>
      <c r="J155" s="59" t="s">
        <v>111</v>
      </c>
    </row>
    <row r="156" spans="1:10" s="56" customFormat="1" ht="30" x14ac:dyDescent="0.25">
      <c r="A156" s="18" t="s">
        <v>304</v>
      </c>
      <c r="B156" s="16" t="s">
        <v>366</v>
      </c>
      <c r="C156" s="15" t="s">
        <v>18</v>
      </c>
      <c r="D156" s="57"/>
      <c r="E156" s="58"/>
      <c r="F156" s="57" t="s">
        <v>217</v>
      </c>
      <c r="G156" s="58"/>
      <c r="H156" s="57" t="s">
        <v>217</v>
      </c>
      <c r="I156" s="58"/>
      <c r="J156" s="59" t="s">
        <v>111</v>
      </c>
    </row>
    <row r="157" spans="1:10" s="56" customFormat="1" x14ac:dyDescent="0.25">
      <c r="A157" s="18" t="s">
        <v>367</v>
      </c>
      <c r="B157" s="16" t="s">
        <v>368</v>
      </c>
      <c r="C157" s="15" t="s">
        <v>216</v>
      </c>
      <c r="D157" s="57" t="s">
        <v>111</v>
      </c>
      <c r="E157" s="57" t="s">
        <v>111</v>
      </c>
      <c r="F157" s="57" t="s">
        <v>111</v>
      </c>
      <c r="G157" s="58"/>
      <c r="H157" s="57" t="s">
        <v>217</v>
      </c>
      <c r="I157" s="58"/>
      <c r="J157" s="59" t="s">
        <v>111</v>
      </c>
    </row>
    <row r="158" spans="1:10" s="56" customFormat="1" x14ac:dyDescent="0.25">
      <c r="A158" s="18" t="s">
        <v>369</v>
      </c>
      <c r="B158" s="15">
        <v>46</v>
      </c>
      <c r="C158" s="18" t="s">
        <v>216</v>
      </c>
      <c r="D158" s="15" t="s">
        <v>111</v>
      </c>
      <c r="E158" s="15" t="s">
        <v>111</v>
      </c>
      <c r="F158" s="15" t="s">
        <v>111</v>
      </c>
      <c r="G158" s="15">
        <v>0</v>
      </c>
      <c r="H158" s="15" t="s">
        <v>111</v>
      </c>
      <c r="I158" s="42">
        <v>0</v>
      </c>
      <c r="J158" s="15">
        <v>0</v>
      </c>
    </row>
    <row r="159" spans="1:10" s="56" customFormat="1" x14ac:dyDescent="0.25">
      <c r="A159" s="18" t="s">
        <v>223</v>
      </c>
      <c r="B159" s="16" t="s">
        <v>370</v>
      </c>
      <c r="C159" s="15" t="s">
        <v>2</v>
      </c>
      <c r="D159" s="15">
        <v>0</v>
      </c>
      <c r="E159" s="15">
        <v>0</v>
      </c>
      <c r="F159" s="15" t="s">
        <v>111</v>
      </c>
      <c r="G159" s="15">
        <v>0</v>
      </c>
      <c r="H159" s="15" t="s">
        <v>111</v>
      </c>
      <c r="I159" s="42">
        <v>0</v>
      </c>
      <c r="J159" s="15" t="s">
        <v>111</v>
      </c>
    </row>
    <row r="160" spans="1:10" s="56" customFormat="1" x14ac:dyDescent="0.25">
      <c r="A160" s="18" t="s">
        <v>113</v>
      </c>
      <c r="B160" s="16" t="s">
        <v>371</v>
      </c>
      <c r="C160" s="15" t="s">
        <v>111</v>
      </c>
      <c r="D160" s="15" t="s">
        <v>111</v>
      </c>
      <c r="E160" s="15" t="s">
        <v>111</v>
      </c>
      <c r="F160" s="15" t="s">
        <v>111</v>
      </c>
      <c r="G160" s="15" t="s">
        <v>111</v>
      </c>
      <c r="H160" s="15" t="s">
        <v>111</v>
      </c>
      <c r="I160" s="42" t="s">
        <v>111</v>
      </c>
      <c r="J160" s="15" t="s">
        <v>111</v>
      </c>
    </row>
    <row r="161" spans="1:10" s="56" customFormat="1" x14ac:dyDescent="0.25">
      <c r="A161" s="18" t="s">
        <v>114</v>
      </c>
      <c r="B161" s="16" t="s">
        <v>372</v>
      </c>
      <c r="C161" s="15" t="s">
        <v>111</v>
      </c>
      <c r="D161" s="15" t="s">
        <v>111</v>
      </c>
      <c r="E161" s="15" t="s">
        <v>111</v>
      </c>
      <c r="F161" s="15" t="s">
        <v>111</v>
      </c>
      <c r="G161" s="15" t="s">
        <v>111</v>
      </c>
      <c r="H161" s="15" t="s">
        <v>111</v>
      </c>
      <c r="I161" s="42" t="s">
        <v>111</v>
      </c>
      <c r="J161" s="15" t="s">
        <v>111</v>
      </c>
    </row>
    <row r="162" spans="1:10" s="56" customFormat="1" ht="30" x14ac:dyDescent="0.25">
      <c r="A162" s="18" t="s">
        <v>227</v>
      </c>
      <c r="B162" s="16" t="s">
        <v>373</v>
      </c>
      <c r="C162" s="15" t="s">
        <v>119</v>
      </c>
      <c r="D162" s="15">
        <v>0</v>
      </c>
      <c r="E162" s="15">
        <v>0</v>
      </c>
      <c r="F162" s="15" t="s">
        <v>111</v>
      </c>
      <c r="G162" s="15">
        <v>0</v>
      </c>
      <c r="H162" s="15" t="s">
        <v>111</v>
      </c>
      <c r="I162" s="42">
        <v>0</v>
      </c>
      <c r="J162" s="15" t="s">
        <v>111</v>
      </c>
    </row>
    <row r="163" spans="1:10" s="56" customFormat="1" ht="30" x14ac:dyDescent="0.25">
      <c r="A163" s="18" t="s">
        <v>315</v>
      </c>
      <c r="B163" s="16" t="s">
        <v>374</v>
      </c>
      <c r="C163" s="15" t="s">
        <v>119</v>
      </c>
      <c r="D163" s="15">
        <v>0</v>
      </c>
      <c r="E163" s="15">
        <v>0</v>
      </c>
      <c r="F163" s="15" t="s">
        <v>111</v>
      </c>
      <c r="G163" s="15">
        <v>0</v>
      </c>
      <c r="H163" s="15" t="s">
        <v>111</v>
      </c>
      <c r="I163" s="42">
        <v>0</v>
      </c>
      <c r="J163" s="15" t="s">
        <v>111</v>
      </c>
    </row>
    <row r="164" spans="1:10" s="56" customFormat="1" ht="30" x14ac:dyDescent="0.25">
      <c r="A164" s="18" t="s">
        <v>231</v>
      </c>
      <c r="B164" s="16" t="s">
        <v>375</v>
      </c>
      <c r="C164" s="15" t="s">
        <v>119</v>
      </c>
      <c r="D164" s="15">
        <v>0</v>
      </c>
      <c r="E164" s="15">
        <v>0</v>
      </c>
      <c r="F164" s="15" t="s">
        <v>111</v>
      </c>
      <c r="G164" s="15">
        <v>0</v>
      </c>
      <c r="H164" s="15" t="s">
        <v>111</v>
      </c>
      <c r="I164" s="42">
        <v>0</v>
      </c>
      <c r="J164" s="15" t="s">
        <v>111</v>
      </c>
    </row>
    <row r="165" spans="1:10" s="56" customFormat="1" ht="30" x14ac:dyDescent="0.25">
      <c r="A165" s="18" t="s">
        <v>233</v>
      </c>
      <c r="B165" s="16" t="s">
        <v>376</v>
      </c>
      <c r="C165" s="15" t="s">
        <v>119</v>
      </c>
      <c r="D165" s="15">
        <v>0</v>
      </c>
      <c r="E165" s="15">
        <v>0</v>
      </c>
      <c r="F165" s="15" t="s">
        <v>111</v>
      </c>
      <c r="G165" s="15">
        <v>0</v>
      </c>
      <c r="H165" s="15" t="s">
        <v>111</v>
      </c>
      <c r="I165" s="42">
        <v>0</v>
      </c>
      <c r="J165" s="15" t="s">
        <v>111</v>
      </c>
    </row>
    <row r="166" spans="1:10" s="56" customFormat="1" ht="30" x14ac:dyDescent="0.25">
      <c r="A166" s="18" t="s">
        <v>124</v>
      </c>
      <c r="B166" s="16" t="s">
        <v>377</v>
      </c>
      <c r="C166" s="15" t="s">
        <v>119</v>
      </c>
      <c r="D166" s="15">
        <v>0</v>
      </c>
      <c r="E166" s="15">
        <v>0</v>
      </c>
      <c r="F166" s="15" t="s">
        <v>111</v>
      </c>
      <c r="G166" s="15">
        <v>0</v>
      </c>
      <c r="H166" s="15" t="s">
        <v>111</v>
      </c>
      <c r="I166" s="42">
        <v>0</v>
      </c>
      <c r="J166" s="15" t="s">
        <v>111</v>
      </c>
    </row>
    <row r="167" spans="1:10" s="56" customFormat="1" ht="30" x14ac:dyDescent="0.25">
      <c r="A167" s="18" t="s">
        <v>126</v>
      </c>
      <c r="B167" s="16" t="s">
        <v>378</v>
      </c>
      <c r="C167" s="15" t="s">
        <v>119</v>
      </c>
      <c r="D167" s="15">
        <v>0</v>
      </c>
      <c r="E167" s="15">
        <v>0</v>
      </c>
      <c r="F167" s="15" t="s">
        <v>111</v>
      </c>
      <c r="G167" s="15">
        <v>0</v>
      </c>
      <c r="H167" s="15" t="s">
        <v>111</v>
      </c>
      <c r="I167" s="42">
        <v>0</v>
      </c>
      <c r="J167" s="15" t="s">
        <v>111</v>
      </c>
    </row>
    <row r="168" spans="1:10" s="56" customFormat="1" x14ac:dyDescent="0.25">
      <c r="A168" s="18" t="s">
        <v>237</v>
      </c>
      <c r="B168" s="16" t="s">
        <v>379</v>
      </c>
      <c r="C168" s="15" t="s">
        <v>132</v>
      </c>
      <c r="D168" s="15">
        <v>0</v>
      </c>
      <c r="E168" s="15">
        <v>0</v>
      </c>
      <c r="F168" s="15" t="s">
        <v>111</v>
      </c>
      <c r="G168" s="15">
        <v>0</v>
      </c>
      <c r="H168" s="15" t="s">
        <v>111</v>
      </c>
      <c r="I168" s="42">
        <v>0</v>
      </c>
      <c r="J168" s="15" t="s">
        <v>111</v>
      </c>
    </row>
    <row r="169" spans="1:10" s="56" customFormat="1" x14ac:dyDescent="0.25">
      <c r="A169" s="18" t="s">
        <v>239</v>
      </c>
      <c r="B169" s="16" t="s">
        <v>380</v>
      </c>
      <c r="C169" s="15" t="s">
        <v>8</v>
      </c>
      <c r="D169" s="15">
        <v>0</v>
      </c>
      <c r="E169" s="15">
        <v>0</v>
      </c>
      <c r="F169" s="15" t="s">
        <v>111</v>
      </c>
      <c r="G169" s="15">
        <v>0</v>
      </c>
      <c r="H169" s="15" t="s">
        <v>111</v>
      </c>
      <c r="I169" s="42">
        <v>0</v>
      </c>
      <c r="J169" s="15" t="s">
        <v>111</v>
      </c>
    </row>
    <row r="170" spans="1:10" s="56" customFormat="1" x14ac:dyDescent="0.25">
      <c r="A170" s="18" t="s">
        <v>381</v>
      </c>
      <c r="B170" s="16" t="s">
        <v>382</v>
      </c>
      <c r="C170" s="15" t="s">
        <v>10</v>
      </c>
      <c r="D170" s="15">
        <v>0</v>
      </c>
      <c r="E170" s="15">
        <v>0</v>
      </c>
      <c r="F170" s="15" t="s">
        <v>111</v>
      </c>
      <c r="G170" s="15">
        <v>0</v>
      </c>
      <c r="H170" s="15" t="s">
        <v>111</v>
      </c>
      <c r="I170" s="42">
        <v>0</v>
      </c>
      <c r="J170" s="15" t="s">
        <v>111</v>
      </c>
    </row>
    <row r="171" spans="1:10" s="56" customFormat="1" x14ac:dyDescent="0.25">
      <c r="A171" s="18" t="s">
        <v>135</v>
      </c>
      <c r="B171" s="16" t="s">
        <v>383</v>
      </c>
      <c r="C171" s="15" t="s">
        <v>139</v>
      </c>
      <c r="D171" s="15">
        <v>0</v>
      </c>
      <c r="E171" s="15">
        <v>0</v>
      </c>
      <c r="F171" s="15" t="s">
        <v>111</v>
      </c>
      <c r="G171" s="15">
        <v>0</v>
      </c>
      <c r="H171" s="15" t="s">
        <v>111</v>
      </c>
      <c r="I171" s="42">
        <v>0</v>
      </c>
      <c r="J171" s="15">
        <v>0</v>
      </c>
    </row>
    <row r="172" spans="1:10" s="56" customFormat="1" x14ac:dyDescent="0.25">
      <c r="A172" s="18" t="s">
        <v>384</v>
      </c>
      <c r="B172" s="16" t="s">
        <v>385</v>
      </c>
      <c r="C172" s="15" t="s">
        <v>139</v>
      </c>
      <c r="D172" s="15">
        <v>0</v>
      </c>
      <c r="E172" s="15">
        <v>0</v>
      </c>
      <c r="F172" s="15" t="s">
        <v>111</v>
      </c>
      <c r="G172" s="15">
        <v>0</v>
      </c>
      <c r="H172" s="15" t="s">
        <v>111</v>
      </c>
      <c r="I172" s="42">
        <v>0</v>
      </c>
      <c r="J172" s="15" t="s">
        <v>111</v>
      </c>
    </row>
    <row r="173" spans="1:10" s="56" customFormat="1" x14ac:dyDescent="0.25">
      <c r="A173" s="18" t="s">
        <v>246</v>
      </c>
      <c r="B173" s="16" t="s">
        <v>386</v>
      </c>
      <c r="C173" s="15" t="s">
        <v>139</v>
      </c>
      <c r="D173" s="15">
        <v>0</v>
      </c>
      <c r="E173" s="15">
        <v>0</v>
      </c>
      <c r="F173" s="15" t="s">
        <v>111</v>
      </c>
      <c r="G173" s="15">
        <v>0</v>
      </c>
      <c r="H173" s="15" t="s">
        <v>111</v>
      </c>
      <c r="I173" s="42">
        <v>0</v>
      </c>
      <c r="J173" s="15" t="s">
        <v>111</v>
      </c>
    </row>
    <row r="174" spans="1:10" s="56" customFormat="1" x14ac:dyDescent="0.25">
      <c r="A174" s="18" t="s">
        <v>329</v>
      </c>
      <c r="B174" s="16" t="s">
        <v>387</v>
      </c>
      <c r="C174" s="15" t="s">
        <v>139</v>
      </c>
      <c r="D174" s="15">
        <v>0</v>
      </c>
      <c r="E174" s="15">
        <v>0</v>
      </c>
      <c r="F174" s="15" t="s">
        <v>111</v>
      </c>
      <c r="G174" s="15">
        <v>0</v>
      </c>
      <c r="H174" s="15" t="s">
        <v>111</v>
      </c>
      <c r="I174" s="42">
        <v>0</v>
      </c>
      <c r="J174" s="15" t="s">
        <v>111</v>
      </c>
    </row>
    <row r="175" spans="1:10" s="56" customFormat="1" x14ac:dyDescent="0.25">
      <c r="A175" s="18" t="s">
        <v>331</v>
      </c>
      <c r="B175" s="16" t="s">
        <v>388</v>
      </c>
      <c r="C175" s="15" t="s">
        <v>139</v>
      </c>
      <c r="D175" s="15">
        <v>0</v>
      </c>
      <c r="E175" s="15">
        <v>0</v>
      </c>
      <c r="F175" s="15" t="s">
        <v>111</v>
      </c>
      <c r="G175" s="15">
        <v>0</v>
      </c>
      <c r="H175" s="15" t="s">
        <v>111</v>
      </c>
      <c r="I175" s="42">
        <v>0</v>
      </c>
      <c r="J175" s="15" t="s">
        <v>111</v>
      </c>
    </row>
    <row r="176" spans="1:10" s="56" customFormat="1" x14ac:dyDescent="0.25">
      <c r="A176" s="18" t="s">
        <v>333</v>
      </c>
      <c r="B176" s="16" t="s">
        <v>389</v>
      </c>
      <c r="C176" s="15" t="s">
        <v>139</v>
      </c>
      <c r="D176" s="15">
        <v>0</v>
      </c>
      <c r="E176" s="15">
        <v>0</v>
      </c>
      <c r="F176" s="15" t="s">
        <v>111</v>
      </c>
      <c r="G176" s="15">
        <v>0</v>
      </c>
      <c r="H176" s="15" t="s">
        <v>111</v>
      </c>
      <c r="I176" s="42">
        <v>0</v>
      </c>
      <c r="J176" s="15" t="s">
        <v>111</v>
      </c>
    </row>
    <row r="177" spans="1:10" s="56" customFormat="1" ht="30" x14ac:dyDescent="0.25">
      <c r="A177" s="18" t="s">
        <v>335</v>
      </c>
      <c r="B177" s="16" t="s">
        <v>390</v>
      </c>
      <c r="C177" s="15" t="s">
        <v>139</v>
      </c>
      <c r="D177" s="15">
        <v>0</v>
      </c>
      <c r="E177" s="15">
        <v>0</v>
      </c>
      <c r="F177" s="15" t="s">
        <v>111</v>
      </c>
      <c r="G177" s="15">
        <v>0</v>
      </c>
      <c r="H177" s="15" t="s">
        <v>111</v>
      </c>
      <c r="I177" s="42">
        <v>0</v>
      </c>
      <c r="J177" s="15" t="s">
        <v>111</v>
      </c>
    </row>
    <row r="178" spans="1:10" s="56" customFormat="1" x14ac:dyDescent="0.25">
      <c r="A178" s="18" t="s">
        <v>256</v>
      </c>
      <c r="B178" s="16" t="s">
        <v>391</v>
      </c>
      <c r="C178" s="15" t="s">
        <v>139</v>
      </c>
      <c r="D178" s="15">
        <v>0</v>
      </c>
      <c r="E178" s="15">
        <v>0</v>
      </c>
      <c r="F178" s="15">
        <v>0</v>
      </c>
      <c r="G178" s="15">
        <v>0</v>
      </c>
      <c r="H178" s="15">
        <v>0</v>
      </c>
      <c r="I178" s="42">
        <v>0</v>
      </c>
      <c r="J178" s="15">
        <v>0</v>
      </c>
    </row>
    <row r="179" spans="1:10" s="56" customFormat="1" x14ac:dyDescent="0.25">
      <c r="A179" s="18" t="s">
        <v>258</v>
      </c>
      <c r="B179" s="16" t="s">
        <v>392</v>
      </c>
      <c r="C179" s="15" t="s">
        <v>139</v>
      </c>
      <c r="D179" s="15">
        <v>0</v>
      </c>
      <c r="E179" s="15">
        <v>0</v>
      </c>
      <c r="F179" s="15">
        <v>0</v>
      </c>
      <c r="G179" s="15">
        <v>0</v>
      </c>
      <c r="H179" s="15">
        <v>0</v>
      </c>
      <c r="I179" s="42">
        <v>0</v>
      </c>
      <c r="J179" s="15">
        <v>0</v>
      </c>
    </row>
    <row r="180" spans="1:10" s="56" customFormat="1" ht="30" x14ac:dyDescent="0.25">
      <c r="A180" s="18" t="s">
        <v>260</v>
      </c>
      <c r="B180" s="16" t="s">
        <v>393</v>
      </c>
      <c r="C180" s="15" t="s">
        <v>119</v>
      </c>
      <c r="D180" s="15">
        <v>0</v>
      </c>
      <c r="E180" s="15">
        <v>0</v>
      </c>
      <c r="F180" s="15">
        <v>0</v>
      </c>
      <c r="G180" s="15">
        <v>0</v>
      </c>
      <c r="H180" s="15">
        <v>0</v>
      </c>
      <c r="I180" s="42">
        <v>0</v>
      </c>
      <c r="J180" s="15">
        <v>0</v>
      </c>
    </row>
    <row r="181" spans="1:10" s="56" customFormat="1" ht="30" x14ac:dyDescent="0.25">
      <c r="A181" s="18" t="s">
        <v>262</v>
      </c>
      <c r="B181" s="16" t="s">
        <v>394</v>
      </c>
      <c r="C181" s="15" t="s">
        <v>119</v>
      </c>
      <c r="D181" s="15">
        <v>0</v>
      </c>
      <c r="E181" s="15">
        <v>0</v>
      </c>
      <c r="F181" s="15">
        <v>0</v>
      </c>
      <c r="G181" s="15">
        <v>0</v>
      </c>
      <c r="H181" s="15">
        <v>0</v>
      </c>
      <c r="I181" s="42">
        <v>0</v>
      </c>
      <c r="J181" s="15">
        <v>0</v>
      </c>
    </row>
    <row r="182" spans="1:10" s="56" customFormat="1" ht="30" x14ac:dyDescent="0.25">
      <c r="A182" s="18" t="s">
        <v>264</v>
      </c>
      <c r="B182" s="16" t="s">
        <v>395</v>
      </c>
      <c r="C182" s="15" t="s">
        <v>119</v>
      </c>
      <c r="D182" s="15">
        <v>0</v>
      </c>
      <c r="E182" s="15">
        <v>0</v>
      </c>
      <c r="F182" s="15" t="s">
        <v>111</v>
      </c>
      <c r="G182" s="15">
        <v>0</v>
      </c>
      <c r="H182" s="15" t="s">
        <v>111</v>
      </c>
      <c r="I182" s="42">
        <v>0</v>
      </c>
      <c r="J182" s="15" t="s">
        <v>111</v>
      </c>
    </row>
    <row r="183" spans="1:10" s="56" customFormat="1" ht="30" x14ac:dyDescent="0.25">
      <c r="A183" s="18" t="s">
        <v>342</v>
      </c>
      <c r="B183" s="16" t="s">
        <v>396</v>
      </c>
      <c r="C183" s="15" t="s">
        <v>119</v>
      </c>
      <c r="D183" s="15">
        <v>0</v>
      </c>
      <c r="E183" s="15">
        <v>0</v>
      </c>
      <c r="F183" s="15">
        <v>0</v>
      </c>
      <c r="G183" s="15">
        <v>0</v>
      </c>
      <c r="H183" s="15">
        <v>0</v>
      </c>
      <c r="I183" s="42">
        <v>0</v>
      </c>
      <c r="J183" s="15">
        <v>0</v>
      </c>
    </row>
    <row r="184" spans="1:10" s="56" customFormat="1" ht="30" x14ac:dyDescent="0.25">
      <c r="A184" s="18" t="s">
        <v>397</v>
      </c>
      <c r="B184" s="16" t="s">
        <v>398</v>
      </c>
      <c r="C184" s="15" t="s">
        <v>119</v>
      </c>
      <c r="D184" s="15">
        <v>0</v>
      </c>
      <c r="E184" s="15">
        <v>0</v>
      </c>
      <c r="F184" s="15">
        <v>0</v>
      </c>
      <c r="G184" s="15">
        <v>0</v>
      </c>
      <c r="H184" s="15">
        <v>0</v>
      </c>
      <c r="I184" s="42">
        <v>0</v>
      </c>
      <c r="J184" s="15">
        <v>0</v>
      </c>
    </row>
    <row r="185" spans="1:10" s="56" customFormat="1" ht="30" x14ac:dyDescent="0.25">
      <c r="A185" s="18" t="s">
        <v>270</v>
      </c>
      <c r="B185" s="16" t="s">
        <v>399</v>
      </c>
      <c r="C185" s="15" t="s">
        <v>119</v>
      </c>
      <c r="D185" s="15">
        <v>0</v>
      </c>
      <c r="E185" s="15">
        <v>0</v>
      </c>
      <c r="F185" s="15">
        <v>0</v>
      </c>
      <c r="G185" s="15">
        <v>0</v>
      </c>
      <c r="H185" s="15">
        <v>0</v>
      </c>
      <c r="I185" s="42">
        <v>0</v>
      </c>
      <c r="J185" s="15">
        <v>0</v>
      </c>
    </row>
    <row r="186" spans="1:10" s="56" customFormat="1" ht="30" x14ac:dyDescent="0.25">
      <c r="A186" s="18" t="s">
        <v>272</v>
      </c>
      <c r="B186" s="16" t="s">
        <v>400</v>
      </c>
      <c r="C186" s="15" t="s">
        <v>119</v>
      </c>
      <c r="D186" s="15">
        <v>0</v>
      </c>
      <c r="E186" s="15">
        <v>0</v>
      </c>
      <c r="F186" s="15">
        <v>0</v>
      </c>
      <c r="G186" s="15">
        <v>0</v>
      </c>
      <c r="H186" s="15">
        <v>0</v>
      </c>
      <c r="I186" s="42">
        <v>0</v>
      </c>
      <c r="J186" s="15">
        <v>0</v>
      </c>
    </row>
    <row r="187" spans="1:10" s="56" customFormat="1" ht="30" x14ac:dyDescent="0.25">
      <c r="A187" s="18" t="s">
        <v>347</v>
      </c>
      <c r="B187" s="16" t="s">
        <v>401</v>
      </c>
      <c r="C187" s="15" t="s">
        <v>12</v>
      </c>
      <c r="D187" s="15">
        <v>0</v>
      </c>
      <c r="E187" s="15">
        <v>0</v>
      </c>
      <c r="F187" s="15" t="s">
        <v>111</v>
      </c>
      <c r="G187" s="15">
        <v>0</v>
      </c>
      <c r="H187" s="15" t="s">
        <v>111</v>
      </c>
      <c r="I187" s="42">
        <v>0</v>
      </c>
      <c r="J187" s="15" t="s">
        <v>111</v>
      </c>
    </row>
    <row r="188" spans="1:10" s="56" customFormat="1" x14ac:dyDescent="0.25">
      <c r="A188" s="18" t="s">
        <v>276</v>
      </c>
      <c r="B188" s="16" t="s">
        <v>402</v>
      </c>
      <c r="C188" s="15" t="s">
        <v>12</v>
      </c>
      <c r="D188" s="15">
        <v>0</v>
      </c>
      <c r="E188" s="15">
        <v>0</v>
      </c>
      <c r="F188" s="15" t="s">
        <v>111</v>
      </c>
      <c r="G188" s="15">
        <v>0</v>
      </c>
      <c r="H188" s="15" t="s">
        <v>111</v>
      </c>
      <c r="I188" s="42">
        <v>0</v>
      </c>
      <c r="J188" s="15" t="s">
        <v>111</v>
      </c>
    </row>
    <row r="189" spans="1:10" s="56" customFormat="1" x14ac:dyDescent="0.25">
      <c r="A189" s="18" t="s">
        <v>403</v>
      </c>
      <c r="B189" s="16" t="s">
        <v>404</v>
      </c>
      <c r="C189" s="15" t="s">
        <v>12</v>
      </c>
      <c r="D189" s="15">
        <v>0</v>
      </c>
      <c r="E189" s="15">
        <v>0</v>
      </c>
      <c r="F189" s="15" t="s">
        <v>111</v>
      </c>
      <c r="G189" s="15">
        <v>0</v>
      </c>
      <c r="H189" s="15" t="s">
        <v>111</v>
      </c>
      <c r="I189" s="42">
        <v>0</v>
      </c>
      <c r="J189" s="15" t="s">
        <v>111</v>
      </c>
    </row>
    <row r="190" spans="1:10" s="56" customFormat="1" x14ac:dyDescent="0.25">
      <c r="A190" s="18" t="s">
        <v>280</v>
      </c>
      <c r="B190" s="16" t="s">
        <v>405</v>
      </c>
      <c r="C190" s="15" t="s">
        <v>12</v>
      </c>
      <c r="D190" s="15">
        <v>0</v>
      </c>
      <c r="E190" s="15">
        <v>0</v>
      </c>
      <c r="F190" s="15">
        <v>0</v>
      </c>
      <c r="G190" s="15">
        <v>0</v>
      </c>
      <c r="H190" s="15">
        <v>0</v>
      </c>
      <c r="I190" s="42">
        <v>0</v>
      </c>
      <c r="J190" s="15">
        <v>0</v>
      </c>
    </row>
    <row r="191" spans="1:10" s="56" customFormat="1" x14ac:dyDescent="0.25">
      <c r="A191" s="18" t="s">
        <v>282</v>
      </c>
      <c r="B191" s="16" t="s">
        <v>406</v>
      </c>
      <c r="C191" s="15" t="s">
        <v>12</v>
      </c>
      <c r="D191" s="15">
        <v>0</v>
      </c>
      <c r="E191" s="15">
        <v>0</v>
      </c>
      <c r="F191" s="15">
        <v>0</v>
      </c>
      <c r="G191" s="15">
        <v>0</v>
      </c>
      <c r="H191" s="15">
        <v>0</v>
      </c>
      <c r="I191" s="42">
        <v>0</v>
      </c>
      <c r="J191" s="15">
        <v>0</v>
      </c>
    </row>
    <row r="192" spans="1:10" s="56" customFormat="1" ht="30" x14ac:dyDescent="0.25">
      <c r="A192" s="18" t="s">
        <v>284</v>
      </c>
      <c r="B192" s="16" t="s">
        <v>407</v>
      </c>
      <c r="C192" s="15" t="s">
        <v>18</v>
      </c>
      <c r="D192" s="15">
        <v>0</v>
      </c>
      <c r="E192" s="15">
        <v>0</v>
      </c>
      <c r="F192" s="15" t="s">
        <v>111</v>
      </c>
      <c r="G192" s="15">
        <v>0</v>
      </c>
      <c r="H192" s="15" t="s">
        <v>111</v>
      </c>
      <c r="I192" s="42">
        <v>0</v>
      </c>
      <c r="J192" s="15" t="s">
        <v>111</v>
      </c>
    </row>
    <row r="193" spans="1:10" s="56" customFormat="1" ht="30" x14ac:dyDescent="0.25">
      <c r="A193" s="18" t="s">
        <v>354</v>
      </c>
      <c r="B193" s="16" t="s">
        <v>408</v>
      </c>
      <c r="C193" s="15" t="s">
        <v>18</v>
      </c>
      <c r="D193" s="15">
        <v>0</v>
      </c>
      <c r="E193" s="15">
        <v>0</v>
      </c>
      <c r="F193" s="15" t="s">
        <v>111</v>
      </c>
      <c r="G193" s="15">
        <v>0</v>
      </c>
      <c r="H193" s="15" t="s">
        <v>111</v>
      </c>
      <c r="I193" s="42">
        <v>0</v>
      </c>
      <c r="J193" s="15" t="s">
        <v>111</v>
      </c>
    </row>
    <row r="194" spans="1:10" s="56" customFormat="1" ht="30" x14ac:dyDescent="0.25">
      <c r="A194" s="18" t="s">
        <v>288</v>
      </c>
      <c r="B194" s="16" t="s">
        <v>409</v>
      </c>
      <c r="C194" s="15" t="s">
        <v>18</v>
      </c>
      <c r="D194" s="15">
        <v>0</v>
      </c>
      <c r="E194" s="15">
        <v>0</v>
      </c>
      <c r="F194" s="15">
        <v>0</v>
      </c>
      <c r="G194" s="15">
        <v>0</v>
      </c>
      <c r="H194" s="15">
        <v>0</v>
      </c>
      <c r="I194" s="42">
        <v>0</v>
      </c>
      <c r="J194" s="15">
        <v>0</v>
      </c>
    </row>
    <row r="195" spans="1:10" s="56" customFormat="1" ht="30" x14ac:dyDescent="0.25">
      <c r="A195" s="18" t="s">
        <v>290</v>
      </c>
      <c r="B195" s="16" t="s">
        <v>410</v>
      </c>
      <c r="C195" s="15" t="s">
        <v>18</v>
      </c>
      <c r="D195" s="15">
        <v>0</v>
      </c>
      <c r="E195" s="15">
        <v>0</v>
      </c>
      <c r="F195" s="15">
        <v>0</v>
      </c>
      <c r="G195" s="15">
        <v>0</v>
      </c>
      <c r="H195" s="15">
        <v>0</v>
      </c>
      <c r="I195" s="42">
        <v>0</v>
      </c>
      <c r="J195" s="15">
        <v>0</v>
      </c>
    </row>
    <row r="196" spans="1:10" s="56" customFormat="1" ht="30" x14ac:dyDescent="0.25">
      <c r="A196" s="18" t="s">
        <v>292</v>
      </c>
      <c r="B196" s="16" t="s">
        <v>411</v>
      </c>
      <c r="C196" s="15" t="s">
        <v>18</v>
      </c>
      <c r="D196" s="15">
        <v>0</v>
      </c>
      <c r="E196" s="15">
        <v>0</v>
      </c>
      <c r="F196" s="15">
        <v>0</v>
      </c>
      <c r="G196" s="15">
        <v>0</v>
      </c>
      <c r="H196" s="15">
        <v>0</v>
      </c>
      <c r="I196" s="42">
        <v>0</v>
      </c>
      <c r="J196" s="15">
        <v>0</v>
      </c>
    </row>
    <row r="197" spans="1:10" s="56" customFormat="1" ht="30" x14ac:dyDescent="0.25">
      <c r="A197" s="18" t="s">
        <v>294</v>
      </c>
      <c r="B197" s="16" t="s">
        <v>412</v>
      </c>
      <c r="C197" s="15" t="s">
        <v>18</v>
      </c>
      <c r="D197" s="15">
        <v>0</v>
      </c>
      <c r="E197" s="15">
        <v>0</v>
      </c>
      <c r="F197" s="15">
        <v>0</v>
      </c>
      <c r="G197" s="15">
        <v>0</v>
      </c>
      <c r="H197" s="15">
        <v>0</v>
      </c>
      <c r="I197" s="42">
        <v>0</v>
      </c>
      <c r="J197" s="15">
        <v>0</v>
      </c>
    </row>
    <row r="198" spans="1:10" s="56" customFormat="1" ht="30" x14ac:dyDescent="0.25">
      <c r="A198" s="18" t="s">
        <v>413</v>
      </c>
      <c r="B198" s="16" t="s">
        <v>414</v>
      </c>
      <c r="C198" s="15" t="s">
        <v>18</v>
      </c>
      <c r="D198" s="15">
        <v>0</v>
      </c>
      <c r="E198" s="15">
        <v>0</v>
      </c>
      <c r="F198" s="15" t="s">
        <v>111</v>
      </c>
      <c r="G198" s="15">
        <v>0</v>
      </c>
      <c r="H198" s="15" t="s">
        <v>111</v>
      </c>
      <c r="I198" s="42">
        <v>0</v>
      </c>
      <c r="J198" s="15" t="s">
        <v>111</v>
      </c>
    </row>
    <row r="199" spans="1:10" s="56" customFormat="1" x14ac:dyDescent="0.25">
      <c r="A199" s="18" t="s">
        <v>298</v>
      </c>
      <c r="B199" s="16" t="s">
        <v>415</v>
      </c>
      <c r="C199" s="15" t="s">
        <v>111</v>
      </c>
      <c r="D199" s="15" t="s">
        <v>111</v>
      </c>
      <c r="E199" s="15" t="s">
        <v>111</v>
      </c>
      <c r="F199" s="15" t="s">
        <v>111</v>
      </c>
      <c r="G199" s="15" t="s">
        <v>111</v>
      </c>
      <c r="H199" s="15" t="s">
        <v>111</v>
      </c>
      <c r="I199" s="42" t="s">
        <v>111</v>
      </c>
      <c r="J199" s="15" t="s">
        <v>111</v>
      </c>
    </row>
    <row r="200" spans="1:10" s="56" customFormat="1" ht="30" x14ac:dyDescent="0.25">
      <c r="A200" s="18" t="s">
        <v>362</v>
      </c>
      <c r="B200" s="16" t="s">
        <v>416</v>
      </c>
      <c r="C200" s="15" t="s">
        <v>198</v>
      </c>
      <c r="D200" s="15">
        <v>0</v>
      </c>
      <c r="E200" s="15">
        <v>0</v>
      </c>
      <c r="F200" s="15" t="s">
        <v>111</v>
      </c>
      <c r="G200" s="15">
        <v>0</v>
      </c>
      <c r="H200" s="15" t="s">
        <v>111</v>
      </c>
      <c r="I200" s="42">
        <v>0</v>
      </c>
      <c r="J200" s="15" t="s">
        <v>111</v>
      </c>
    </row>
    <row r="201" spans="1:10" s="56" customFormat="1" ht="30" x14ac:dyDescent="0.25">
      <c r="A201" s="18" t="s">
        <v>364</v>
      </c>
      <c r="B201" s="16" t="s">
        <v>417</v>
      </c>
      <c r="C201" s="15" t="s">
        <v>12</v>
      </c>
      <c r="D201" s="15">
        <v>0</v>
      </c>
      <c r="E201" s="15">
        <v>0</v>
      </c>
      <c r="F201" s="15" t="s">
        <v>111</v>
      </c>
      <c r="G201" s="15">
        <v>0</v>
      </c>
      <c r="H201" s="15" t="s">
        <v>111</v>
      </c>
      <c r="I201" s="42">
        <v>0</v>
      </c>
      <c r="J201" s="15" t="s">
        <v>111</v>
      </c>
    </row>
    <row r="202" spans="1:10" s="56" customFormat="1" ht="30" x14ac:dyDescent="0.25">
      <c r="A202" s="18" t="s">
        <v>304</v>
      </c>
      <c r="B202" s="16" t="s">
        <v>418</v>
      </c>
      <c r="C202" s="15" t="s">
        <v>18</v>
      </c>
      <c r="D202" s="15">
        <v>0</v>
      </c>
      <c r="E202" s="15">
        <v>0</v>
      </c>
      <c r="F202" s="15" t="s">
        <v>111</v>
      </c>
      <c r="G202" s="15">
        <v>0</v>
      </c>
      <c r="H202" s="15" t="s">
        <v>111</v>
      </c>
      <c r="I202" s="42">
        <v>0</v>
      </c>
      <c r="J202" s="15" t="s">
        <v>111</v>
      </c>
    </row>
    <row r="203" spans="1:10" s="56" customFormat="1" x14ac:dyDescent="0.25">
      <c r="A203" s="18" t="s">
        <v>419</v>
      </c>
      <c r="B203" s="16" t="s">
        <v>420</v>
      </c>
      <c r="C203" s="15" t="s">
        <v>111</v>
      </c>
      <c r="D203" s="15">
        <v>0</v>
      </c>
      <c r="E203" s="15">
        <v>0</v>
      </c>
      <c r="F203" s="15" t="s">
        <v>111</v>
      </c>
      <c r="G203" s="15">
        <v>0</v>
      </c>
      <c r="H203" s="15" t="s">
        <v>111</v>
      </c>
      <c r="I203" s="42">
        <v>0</v>
      </c>
      <c r="J203" s="15" t="s">
        <v>111</v>
      </c>
    </row>
    <row r="204" spans="1:10" s="56" customFormat="1" x14ac:dyDescent="0.25">
      <c r="A204" s="70" t="s">
        <v>421</v>
      </c>
      <c r="B204" s="15" t="s">
        <v>422</v>
      </c>
      <c r="C204" s="15" t="s">
        <v>207</v>
      </c>
      <c r="D204" s="15">
        <v>0</v>
      </c>
      <c r="E204" s="15">
        <v>0</v>
      </c>
      <c r="F204" s="15" t="s">
        <v>111</v>
      </c>
      <c r="G204" s="15">
        <v>0</v>
      </c>
      <c r="H204" s="15" t="s">
        <v>111</v>
      </c>
      <c r="I204" s="42">
        <v>0</v>
      </c>
      <c r="J204" s="15" t="s">
        <v>111</v>
      </c>
    </row>
    <row r="205" spans="1:10" s="56" customFormat="1" ht="30" x14ac:dyDescent="0.25">
      <c r="A205" s="70" t="s">
        <v>423</v>
      </c>
      <c r="B205" s="15" t="s">
        <v>424</v>
      </c>
      <c r="C205" s="15" t="s">
        <v>207</v>
      </c>
      <c r="D205" s="15">
        <v>0</v>
      </c>
      <c r="E205" s="15">
        <v>0</v>
      </c>
      <c r="F205" s="15" t="s">
        <v>111</v>
      </c>
      <c r="G205" s="15">
        <v>0</v>
      </c>
      <c r="H205" s="15" t="s">
        <v>111</v>
      </c>
      <c r="I205" s="42">
        <v>0</v>
      </c>
      <c r="J205" s="15" t="s">
        <v>111</v>
      </c>
    </row>
    <row r="206" spans="1:10" s="56" customFormat="1" x14ac:dyDescent="0.25">
      <c r="A206" s="70" t="s">
        <v>425</v>
      </c>
      <c r="B206" s="15" t="s">
        <v>426</v>
      </c>
      <c r="C206" s="15" t="s">
        <v>207</v>
      </c>
      <c r="D206" s="15">
        <v>0</v>
      </c>
      <c r="E206" s="15">
        <v>0</v>
      </c>
      <c r="F206" s="15" t="s">
        <v>111</v>
      </c>
      <c r="G206" s="15">
        <v>0</v>
      </c>
      <c r="H206" s="15" t="s">
        <v>111</v>
      </c>
      <c r="I206" s="42">
        <v>0</v>
      </c>
      <c r="J206" s="15" t="s">
        <v>111</v>
      </c>
    </row>
    <row r="207" spans="1:10" s="56" customFormat="1" ht="30" x14ac:dyDescent="0.25">
      <c r="A207" s="70" t="s">
        <v>427</v>
      </c>
      <c r="B207" s="15" t="s">
        <v>428</v>
      </c>
      <c r="C207" s="15" t="s">
        <v>17</v>
      </c>
      <c r="D207" s="15">
        <v>0</v>
      </c>
      <c r="E207" s="15">
        <v>0</v>
      </c>
      <c r="F207" s="15" t="s">
        <v>111</v>
      </c>
      <c r="G207" s="15">
        <v>0</v>
      </c>
      <c r="H207" s="15" t="s">
        <v>111</v>
      </c>
      <c r="I207" s="42">
        <v>0</v>
      </c>
      <c r="J207" s="15" t="s">
        <v>111</v>
      </c>
    </row>
    <row r="208" spans="1:10" s="56" customFormat="1" x14ac:dyDescent="0.25">
      <c r="A208" s="70" t="s">
        <v>429</v>
      </c>
      <c r="B208" s="15" t="s">
        <v>430</v>
      </c>
      <c r="C208" s="15" t="s">
        <v>12</v>
      </c>
      <c r="D208" s="15">
        <v>0</v>
      </c>
      <c r="E208" s="15">
        <v>0</v>
      </c>
      <c r="F208" s="15" t="s">
        <v>111</v>
      </c>
      <c r="G208" s="15">
        <v>0</v>
      </c>
      <c r="H208" s="15" t="s">
        <v>111</v>
      </c>
      <c r="I208" s="42">
        <v>0</v>
      </c>
      <c r="J208" s="15" t="s">
        <v>111</v>
      </c>
    </row>
    <row r="209" spans="1:20" s="56" customFormat="1" x14ac:dyDescent="0.25">
      <c r="A209" s="70" t="s">
        <v>367</v>
      </c>
      <c r="B209" s="15">
        <v>54</v>
      </c>
      <c r="C209" s="15" t="s">
        <v>216</v>
      </c>
      <c r="D209" s="15" t="s">
        <v>111</v>
      </c>
      <c r="E209" s="15" t="s">
        <v>111</v>
      </c>
      <c r="F209" s="15" t="s">
        <v>111</v>
      </c>
      <c r="G209" s="15">
        <v>0</v>
      </c>
      <c r="H209" s="15" t="s">
        <v>111</v>
      </c>
      <c r="I209" s="42">
        <v>0</v>
      </c>
      <c r="J209" s="15" t="s">
        <v>111</v>
      </c>
    </row>
    <row r="210" spans="1:20" s="56" customFormat="1" x14ac:dyDescent="0.25">
      <c r="A210" s="70" t="s">
        <v>431</v>
      </c>
      <c r="B210" s="15">
        <v>55</v>
      </c>
      <c r="C210" s="15" t="s">
        <v>216</v>
      </c>
      <c r="D210" s="15" t="s">
        <v>111</v>
      </c>
      <c r="E210" s="15" t="s">
        <v>111</v>
      </c>
      <c r="F210" s="15" t="s">
        <v>111</v>
      </c>
      <c r="G210" s="15">
        <v>0</v>
      </c>
      <c r="H210" s="15" t="s">
        <v>111</v>
      </c>
      <c r="I210" s="42">
        <v>0</v>
      </c>
      <c r="J210" s="15" t="s">
        <v>111</v>
      </c>
    </row>
    <row r="211" spans="1:20" s="56" customFormat="1" x14ac:dyDescent="0.25">
      <c r="A211" s="70" t="s">
        <v>432</v>
      </c>
      <c r="B211" s="15">
        <v>56</v>
      </c>
      <c r="C211" s="15" t="s">
        <v>111</v>
      </c>
      <c r="D211" s="15" t="s">
        <v>111</v>
      </c>
      <c r="E211" s="15" t="s">
        <v>111</v>
      </c>
      <c r="F211" s="15">
        <v>0</v>
      </c>
      <c r="G211" s="15">
        <v>0</v>
      </c>
      <c r="H211" s="15">
        <v>0</v>
      </c>
      <c r="I211" s="42">
        <v>0</v>
      </c>
      <c r="J211" s="15">
        <v>100</v>
      </c>
    </row>
    <row r="212" spans="1:20" ht="0.75" customHeight="1" x14ac:dyDescent="0.25">
      <c r="A212" s="71"/>
      <c r="B212" s="72"/>
      <c r="C212" s="72"/>
      <c r="D212" s="72"/>
      <c r="E212" s="72"/>
      <c r="F212" s="72"/>
      <c r="G212" s="72"/>
      <c r="H212" s="72"/>
      <c r="I212" s="72"/>
      <c r="J212" s="72"/>
    </row>
    <row r="213" spans="1:20" s="73" customFormat="1" x14ac:dyDescent="0.25">
      <c r="A213" s="106" t="s">
        <v>433</v>
      </c>
      <c r="B213" s="106"/>
      <c r="C213" s="106"/>
      <c r="D213" s="106"/>
      <c r="E213" s="106"/>
      <c r="F213" s="106"/>
      <c r="G213" s="106"/>
      <c r="H213" s="106"/>
      <c r="I213" s="106"/>
      <c r="J213" s="106"/>
    </row>
    <row r="214" spans="1:20" s="73" customFormat="1" x14ac:dyDescent="0.25">
      <c r="A214" s="106" t="s">
        <v>434</v>
      </c>
      <c r="B214" s="106"/>
      <c r="C214" s="106"/>
      <c r="D214" s="106"/>
      <c r="E214" s="106"/>
      <c r="F214" s="106"/>
      <c r="G214" s="106"/>
      <c r="H214" s="106"/>
      <c r="I214" s="106"/>
      <c r="J214" s="106"/>
    </row>
    <row r="215" spans="1:20" s="73" customFormat="1" x14ac:dyDescent="0.25">
      <c r="A215" s="106" t="s">
        <v>435</v>
      </c>
      <c r="B215" s="106"/>
      <c r="C215" s="106"/>
      <c r="D215" s="106"/>
      <c r="E215" s="106"/>
      <c r="F215" s="106"/>
      <c r="G215" s="106"/>
      <c r="H215" s="106"/>
      <c r="I215" s="106"/>
      <c r="J215" s="106"/>
    </row>
    <row r="216" spans="1:20" s="73" customFormat="1" x14ac:dyDescent="0.25">
      <c r="A216" s="106" t="s">
        <v>27</v>
      </c>
      <c r="B216" s="106"/>
      <c r="C216" s="106"/>
      <c r="D216" s="106"/>
      <c r="E216" s="106"/>
      <c r="F216" s="106"/>
      <c r="G216" s="106"/>
      <c r="H216" s="106"/>
      <c r="I216" s="106"/>
      <c r="J216" s="106"/>
    </row>
    <row r="217" spans="1:20" s="73" customFormat="1" x14ac:dyDescent="0.25">
      <c r="A217" s="106" t="s">
        <v>436</v>
      </c>
      <c r="B217" s="106"/>
      <c r="C217" s="106"/>
      <c r="D217" s="106"/>
      <c r="E217" s="106"/>
      <c r="F217" s="106"/>
      <c r="G217" s="106"/>
      <c r="H217" s="106"/>
      <c r="I217" s="106"/>
      <c r="J217" s="106"/>
    </row>
    <row r="218" spans="1:20" s="73" customFormat="1" x14ac:dyDescent="0.25">
      <c r="A218" s="106" t="s">
        <v>437</v>
      </c>
      <c r="B218" s="106"/>
      <c r="C218" s="106"/>
      <c r="D218" s="106"/>
      <c r="E218" s="106"/>
      <c r="F218" s="106"/>
      <c r="G218" s="106"/>
      <c r="H218" s="106"/>
      <c r="I218" s="106"/>
      <c r="J218" s="106"/>
    </row>
    <row r="219" spans="1:20" s="73" customFormat="1" x14ac:dyDescent="0.25">
      <c r="A219" s="106" t="s">
        <v>438</v>
      </c>
      <c r="B219" s="106"/>
      <c r="C219" s="106"/>
      <c r="D219" s="106"/>
      <c r="E219" s="106"/>
      <c r="F219" s="106"/>
      <c r="G219" s="106"/>
      <c r="H219" s="106"/>
      <c r="I219" s="106"/>
      <c r="J219" s="106"/>
    </row>
    <row r="220" spans="1:20" s="73" customFormat="1" x14ac:dyDescent="0.25">
      <c r="A220" s="106" t="s">
        <v>439</v>
      </c>
      <c r="B220" s="106"/>
      <c r="C220" s="106"/>
      <c r="D220" s="106"/>
      <c r="E220" s="106"/>
      <c r="F220" s="106"/>
      <c r="G220" s="106"/>
      <c r="H220" s="106"/>
      <c r="I220" s="106"/>
      <c r="J220" s="106"/>
    </row>
    <row r="221" spans="1:20" x14ac:dyDescent="0.25">
      <c r="A221" s="107" t="s">
        <v>440</v>
      </c>
      <c r="B221" s="107"/>
      <c r="C221" s="107"/>
      <c r="D221" s="107"/>
      <c r="E221" s="107"/>
      <c r="F221" s="107"/>
      <c r="G221" s="107"/>
      <c r="H221" s="107"/>
      <c r="I221" s="107"/>
      <c r="J221" s="107"/>
      <c r="K221" s="107"/>
      <c r="L221" s="107"/>
      <c r="M221" s="107"/>
      <c r="N221" s="107"/>
      <c r="O221" s="107"/>
      <c r="P221" s="107"/>
      <c r="Q221" s="107"/>
      <c r="R221" s="107"/>
      <c r="S221" s="107"/>
      <c r="T221" s="107"/>
    </row>
    <row r="222" spans="1:20" x14ac:dyDescent="0.25">
      <c r="A222" s="74" t="s">
        <v>441</v>
      </c>
      <c r="B222" s="50"/>
      <c r="D222" s="75"/>
      <c r="E222" s="75"/>
      <c r="F222" s="75"/>
      <c r="G222" s="76"/>
      <c r="H222" s="75"/>
      <c r="I222" s="77"/>
      <c r="J222" s="75"/>
    </row>
    <row r="223" spans="1:20" x14ac:dyDescent="0.25">
      <c r="A223" s="50" t="s">
        <v>442</v>
      </c>
      <c r="B223" s="50"/>
      <c r="D223" s="75"/>
      <c r="E223" s="75"/>
      <c r="F223" s="75"/>
      <c r="G223" s="76"/>
      <c r="H223" s="75"/>
      <c r="I223" s="77"/>
      <c r="J223" s="75"/>
    </row>
  </sheetData>
  <autoFilter ref="A10:T211"/>
  <mergeCells count="29">
    <mergeCell ref="H65:H66"/>
    <mergeCell ref="I65:I66"/>
    <mergeCell ref="J65:J66"/>
    <mergeCell ref="A3:J5"/>
    <mergeCell ref="A8:A10"/>
    <mergeCell ref="B8:B10"/>
    <mergeCell ref="C8:C10"/>
    <mergeCell ref="D8:D10"/>
    <mergeCell ref="E8:E10"/>
    <mergeCell ref="F8:G8"/>
    <mergeCell ref="H8:J8"/>
    <mergeCell ref="F9:G9"/>
    <mergeCell ref="H9:I9"/>
    <mergeCell ref="A219:J219"/>
    <mergeCell ref="A220:J220"/>
    <mergeCell ref="A221:T221"/>
    <mergeCell ref="I1:J1"/>
    <mergeCell ref="A213:J213"/>
    <mergeCell ref="A214:J214"/>
    <mergeCell ref="A215:J215"/>
    <mergeCell ref="A216:J216"/>
    <mergeCell ref="A217:J217"/>
    <mergeCell ref="A218:J218"/>
    <mergeCell ref="J9:J10"/>
    <mergeCell ref="B65:B66"/>
    <mergeCell ref="D65:D66"/>
    <mergeCell ref="E65:E66"/>
    <mergeCell ref="F65:F66"/>
    <mergeCell ref="G65:G66"/>
  </mergeCells>
  <hyperlinks>
    <hyperlink ref="A57" r:id="rId1" display="https://login.consultant.ru/link/?req=doc&amp;base=LAW&amp;n=438795&amp;dst=101785"/>
    <hyperlink ref="A59" location="P1496" display="P1496"/>
    <hyperlink ref="A60" location="P1506" display="P1506"/>
    <hyperlink ref="A61" location="P1516" display="P1516"/>
    <hyperlink ref="A62" location="P1526" display="P1526"/>
    <hyperlink ref="A64" location="P1546" display="P1546"/>
    <hyperlink ref="A65" location="P305" display="P305"/>
  </hyperlinks>
  <printOptions horizontalCentered="1"/>
  <pageMargins left="0.19685039370078741" right="0.19685039370078741" top="0.9055118110236221" bottom="0.39370078740157483" header="0" footer="0"/>
  <pageSetup paperSize="9" scale="65"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view="pageBreakPreview" zoomScale="70" zoomScaleNormal="85" zoomScaleSheetLayoutView="70" workbookViewId="0">
      <pane xSplit="8" ySplit="10" topLeftCell="I11" activePane="bottomRight" state="frozen"/>
      <selection activeCell="A8" sqref="A8"/>
      <selection pane="topRight" activeCell="I8" sqref="I8"/>
      <selection pane="bottomLeft" activeCell="A10" sqref="A10"/>
      <selection pane="bottomRight" activeCell="J1" sqref="J1:O1"/>
    </sheetView>
  </sheetViews>
  <sheetFormatPr defaultRowHeight="15" x14ac:dyDescent="0.25"/>
  <cols>
    <col min="1" max="1" width="72.5703125" style="1" customWidth="1"/>
    <col min="2" max="2" width="8" style="2" customWidth="1"/>
    <col min="3" max="3" width="12.85546875" style="1" customWidth="1"/>
    <col min="4" max="5" width="12.5703125" style="13" customWidth="1"/>
    <col min="6" max="6" width="12.5703125" style="35" customWidth="1"/>
    <col min="7" max="8" width="12.5703125" style="13" customWidth="1"/>
    <col min="9" max="9" width="12.5703125" style="35" customWidth="1"/>
    <col min="10" max="10" width="12.5703125" style="13" customWidth="1"/>
    <col min="11" max="11" width="12.5703125" style="35" customWidth="1"/>
    <col min="12" max="12" width="12.5703125" style="39" customWidth="1"/>
    <col min="13" max="13" width="9.28515625" style="13" customWidth="1"/>
    <col min="14" max="14" width="12.140625" style="13" customWidth="1"/>
    <col min="15" max="15" width="9" style="13" customWidth="1"/>
    <col min="16" max="16" width="0" style="1" hidden="1" customWidth="1"/>
    <col min="17" max="17" width="28.140625" style="1" customWidth="1"/>
    <col min="18" max="16384" width="9.140625" style="1"/>
  </cols>
  <sheetData>
    <row r="1" spans="1:17" s="4" customFormat="1" ht="72.75" customHeight="1" x14ac:dyDescent="0.25">
      <c r="A1" s="11"/>
      <c r="B1" s="12"/>
      <c r="C1" s="11"/>
      <c r="D1" s="11"/>
      <c r="E1" s="11"/>
      <c r="F1" s="34"/>
      <c r="G1" s="11"/>
      <c r="H1" s="11"/>
      <c r="I1" s="34"/>
      <c r="J1" s="98" t="s">
        <v>450</v>
      </c>
      <c r="K1" s="98"/>
      <c r="L1" s="98"/>
      <c r="M1" s="98"/>
      <c r="N1" s="98"/>
      <c r="O1" s="98"/>
      <c r="P1" s="10"/>
    </row>
    <row r="2" spans="1:17" ht="59.25" customHeight="1" x14ac:dyDescent="0.25">
      <c r="A2" s="13"/>
      <c r="B2" s="14"/>
      <c r="C2" s="13"/>
      <c r="J2" s="98" t="s">
        <v>447</v>
      </c>
      <c r="K2" s="98"/>
      <c r="L2" s="98"/>
      <c r="M2" s="98"/>
      <c r="N2" s="98"/>
      <c r="O2" s="98"/>
      <c r="P2" s="5"/>
    </row>
    <row r="3" spans="1:17" ht="21" customHeight="1" x14ac:dyDescent="0.25">
      <c r="A3" s="13"/>
      <c r="B3" s="14"/>
      <c r="C3" s="13"/>
      <c r="J3" s="81"/>
      <c r="K3" s="81"/>
      <c r="L3" s="81"/>
      <c r="M3" s="99" t="s">
        <v>98</v>
      </c>
      <c r="N3" s="99"/>
      <c r="O3" s="99"/>
      <c r="P3" s="5"/>
    </row>
    <row r="4" spans="1:17" x14ac:dyDescent="0.25">
      <c r="A4" s="100" t="s">
        <v>96</v>
      </c>
      <c r="B4" s="100"/>
      <c r="C4" s="100"/>
      <c r="D4" s="100"/>
      <c r="E4" s="100"/>
      <c r="F4" s="100"/>
      <c r="G4" s="100"/>
      <c r="H4" s="100"/>
      <c r="I4" s="100"/>
      <c r="J4" s="100"/>
      <c r="K4" s="100"/>
      <c r="L4" s="100"/>
      <c r="M4" s="100"/>
      <c r="N4" s="100"/>
      <c r="O4" s="100"/>
    </row>
    <row r="5" spans="1:17" x14ac:dyDescent="0.25">
      <c r="A5" s="100"/>
      <c r="B5" s="100"/>
      <c r="C5" s="100"/>
      <c r="D5" s="100"/>
      <c r="E5" s="100"/>
      <c r="F5" s="100"/>
      <c r="G5" s="100"/>
      <c r="H5" s="100"/>
      <c r="I5" s="100"/>
      <c r="J5" s="100"/>
      <c r="K5" s="100"/>
      <c r="L5" s="100"/>
      <c r="M5" s="100"/>
      <c r="N5" s="100"/>
      <c r="O5" s="100"/>
    </row>
    <row r="6" spans="1:17" x14ac:dyDescent="0.25">
      <c r="A6" s="100"/>
      <c r="B6" s="100"/>
      <c r="C6" s="100"/>
      <c r="D6" s="100"/>
      <c r="E6" s="100"/>
      <c r="F6" s="100"/>
      <c r="G6" s="100"/>
      <c r="H6" s="100"/>
      <c r="I6" s="100"/>
      <c r="J6" s="100"/>
      <c r="K6" s="100"/>
      <c r="L6" s="100"/>
      <c r="M6" s="100"/>
      <c r="N6" s="100"/>
      <c r="O6" s="100"/>
    </row>
    <row r="7" spans="1:17" ht="0.75" customHeight="1" x14ac:dyDescent="0.25">
      <c r="A7" s="13"/>
      <c r="B7" s="14"/>
      <c r="C7" s="13"/>
    </row>
    <row r="8" spans="1:17" hidden="1" x14ac:dyDescent="0.25">
      <c r="A8" s="13"/>
      <c r="B8" s="14"/>
      <c r="C8" s="13"/>
    </row>
    <row r="9" spans="1:17" ht="66" customHeight="1" x14ac:dyDescent="0.25">
      <c r="A9" s="92" t="s">
        <v>89</v>
      </c>
      <c r="B9" s="102" t="s">
        <v>28</v>
      </c>
      <c r="C9" s="103" t="s">
        <v>0</v>
      </c>
      <c r="D9" s="89" t="s">
        <v>30</v>
      </c>
      <c r="E9" s="90"/>
      <c r="F9" s="91"/>
      <c r="G9" s="96" t="s">
        <v>31</v>
      </c>
      <c r="H9" s="90"/>
      <c r="I9" s="97"/>
      <c r="J9" s="103" t="s">
        <v>33</v>
      </c>
      <c r="K9" s="103"/>
      <c r="L9" s="103" t="s">
        <v>44</v>
      </c>
      <c r="M9" s="103"/>
      <c r="N9" s="103"/>
      <c r="O9" s="103"/>
      <c r="P9" s="3"/>
      <c r="Q9" s="3"/>
    </row>
    <row r="10" spans="1:17" ht="81.75" hidden="1" customHeight="1" x14ac:dyDescent="0.25">
      <c r="A10" s="101"/>
      <c r="B10" s="102"/>
      <c r="C10" s="103"/>
      <c r="D10" s="92" t="s">
        <v>32</v>
      </c>
      <c r="E10" s="92" t="s">
        <v>84</v>
      </c>
      <c r="F10" s="94" t="s">
        <v>85</v>
      </c>
      <c r="G10" s="92" t="s">
        <v>54</v>
      </c>
      <c r="H10" s="92" t="s">
        <v>43</v>
      </c>
      <c r="I10" s="94" t="s">
        <v>86</v>
      </c>
      <c r="J10" s="92" t="s">
        <v>87</v>
      </c>
      <c r="K10" s="94" t="s">
        <v>88</v>
      </c>
      <c r="L10" s="104" t="s">
        <v>87</v>
      </c>
      <c r="M10" s="92" t="s">
        <v>36</v>
      </c>
      <c r="N10" s="92" t="s">
        <v>88</v>
      </c>
      <c r="O10" s="92" t="s">
        <v>36</v>
      </c>
      <c r="P10" s="3"/>
      <c r="Q10" s="3"/>
    </row>
    <row r="11" spans="1:17" ht="277.5" customHeight="1" x14ac:dyDescent="0.25">
      <c r="A11" s="93"/>
      <c r="B11" s="102"/>
      <c r="C11" s="103"/>
      <c r="D11" s="93"/>
      <c r="E11" s="93"/>
      <c r="F11" s="95"/>
      <c r="G11" s="93"/>
      <c r="H11" s="93"/>
      <c r="I11" s="95"/>
      <c r="J11" s="93"/>
      <c r="K11" s="95"/>
      <c r="L11" s="105"/>
      <c r="M11" s="93"/>
      <c r="N11" s="93"/>
      <c r="O11" s="93"/>
      <c r="P11" s="3"/>
      <c r="Q11" s="3"/>
    </row>
    <row r="12" spans="1:17" s="3" customFormat="1" ht="29.25" customHeight="1" x14ac:dyDescent="0.25">
      <c r="A12" s="15"/>
      <c r="B12" s="86"/>
      <c r="C12" s="15"/>
      <c r="D12" s="33"/>
      <c r="E12" s="33"/>
      <c r="F12" s="44"/>
      <c r="G12" s="33" t="s">
        <v>34</v>
      </c>
      <c r="H12" s="33" t="s">
        <v>34</v>
      </c>
      <c r="I12" s="44" t="s">
        <v>34</v>
      </c>
      <c r="J12" s="83" t="s">
        <v>34</v>
      </c>
      <c r="K12" s="36" t="s">
        <v>34</v>
      </c>
      <c r="L12" s="40" t="s">
        <v>37</v>
      </c>
      <c r="M12" s="83" t="s">
        <v>35</v>
      </c>
      <c r="N12" s="83" t="s">
        <v>37</v>
      </c>
      <c r="O12" s="83" t="s">
        <v>35</v>
      </c>
    </row>
    <row r="13" spans="1:17" s="29" customFormat="1" ht="29.25" customHeight="1" x14ac:dyDescent="0.25">
      <c r="A13" s="82">
        <v>1</v>
      </c>
      <c r="B13" s="83">
        <v>2</v>
      </c>
      <c r="C13" s="83">
        <v>3</v>
      </c>
      <c r="D13" s="83" t="s">
        <v>79</v>
      </c>
      <c r="E13" s="83">
        <v>5</v>
      </c>
      <c r="F13" s="36">
        <v>6</v>
      </c>
      <c r="G13" s="83" t="s">
        <v>80</v>
      </c>
      <c r="H13" s="83">
        <v>8</v>
      </c>
      <c r="I13" s="36">
        <v>9</v>
      </c>
      <c r="J13" s="83">
        <v>10</v>
      </c>
      <c r="K13" s="37">
        <v>11</v>
      </c>
      <c r="L13" s="41">
        <v>12</v>
      </c>
      <c r="M13" s="27">
        <v>13</v>
      </c>
      <c r="N13" s="27">
        <v>14</v>
      </c>
      <c r="O13" s="27">
        <v>15</v>
      </c>
      <c r="P13" s="28"/>
    </row>
    <row r="14" spans="1:17" s="5" customFormat="1" ht="42.75" x14ac:dyDescent="0.25">
      <c r="A14" s="17" t="s">
        <v>53</v>
      </c>
      <c r="B14" s="86">
        <v>1</v>
      </c>
      <c r="C14" s="18"/>
      <c r="D14" s="15" t="s">
        <v>45</v>
      </c>
      <c r="E14" s="15" t="s">
        <v>45</v>
      </c>
      <c r="F14" s="38" t="s">
        <v>45</v>
      </c>
      <c r="G14" s="15" t="s">
        <v>45</v>
      </c>
      <c r="H14" s="15" t="s">
        <v>45</v>
      </c>
      <c r="I14" s="38" t="s">
        <v>45</v>
      </c>
      <c r="J14" s="42">
        <f>L14*1000/1124892+0.004</f>
        <v>5982.2064394505214</v>
      </c>
      <c r="K14" s="42" t="s">
        <v>45</v>
      </c>
      <c r="L14" s="42">
        <f>L16+L21+L23+L27+L32+L34+L43+L44+L48+L49+L51+L53</f>
        <v>6729331.6665183762</v>
      </c>
      <c r="M14" s="38">
        <f>L14/6729331.67*100</f>
        <v>99.999999948261959</v>
      </c>
      <c r="N14" s="15" t="s">
        <v>45</v>
      </c>
      <c r="O14" s="15" t="s">
        <v>45</v>
      </c>
    </row>
    <row r="15" spans="1:17" s="5" customFormat="1" x14ac:dyDescent="0.25">
      <c r="A15" s="78" t="s">
        <v>51</v>
      </c>
      <c r="B15" s="45" t="s">
        <v>92</v>
      </c>
      <c r="C15" s="79"/>
      <c r="D15" s="46"/>
      <c r="E15" s="46"/>
      <c r="F15" s="80"/>
      <c r="G15" s="46"/>
      <c r="H15" s="46"/>
      <c r="I15" s="80"/>
      <c r="J15" s="46"/>
      <c r="K15" s="80"/>
      <c r="L15" s="48"/>
      <c r="M15" s="46"/>
      <c r="N15" s="46"/>
      <c r="O15" s="46"/>
    </row>
    <row r="16" spans="1:17" s="5" customFormat="1" ht="42.75" x14ac:dyDescent="0.25">
      <c r="A16" s="17" t="s">
        <v>1</v>
      </c>
      <c r="B16" s="86">
        <v>2</v>
      </c>
      <c r="C16" s="15" t="s">
        <v>2</v>
      </c>
      <c r="D16" s="15">
        <v>1.46E-2</v>
      </c>
      <c r="E16" s="15">
        <v>1.46E-2</v>
      </c>
      <c r="F16" s="38">
        <v>0</v>
      </c>
      <c r="G16" s="15">
        <v>6311.86</v>
      </c>
      <c r="H16" s="15">
        <v>6311.86</v>
      </c>
      <c r="I16" s="38">
        <v>0</v>
      </c>
      <c r="J16" s="42">
        <v>92.15</v>
      </c>
      <c r="K16" s="38" t="s">
        <v>45</v>
      </c>
      <c r="L16" s="42">
        <v>103662.35</v>
      </c>
      <c r="M16" s="38">
        <f>L16/6729331.67*100</f>
        <v>1.5404553540158619</v>
      </c>
      <c r="N16" s="15" t="s">
        <v>45</v>
      </c>
      <c r="O16" s="15" t="s">
        <v>45</v>
      </c>
    </row>
    <row r="17" spans="1:15" s="5" customFormat="1" x14ac:dyDescent="0.25">
      <c r="A17" s="18" t="s">
        <v>3</v>
      </c>
      <c r="B17" s="86">
        <v>3</v>
      </c>
      <c r="C17" s="15" t="s">
        <v>2</v>
      </c>
      <c r="D17" s="15">
        <v>1.12E-2</v>
      </c>
      <c r="E17" s="15">
        <f>D17</f>
        <v>1.12E-2</v>
      </c>
      <c r="F17" s="38" t="s">
        <v>45</v>
      </c>
      <c r="G17" s="15">
        <v>1274.3699999999999</v>
      </c>
      <c r="H17" s="15">
        <f t="shared" ref="G17:H32" si="0">G17</f>
        <v>1274.3699999999999</v>
      </c>
      <c r="I17" s="38" t="s">
        <v>45</v>
      </c>
      <c r="J17" s="42">
        <v>13.22</v>
      </c>
      <c r="K17" s="38" t="s">
        <v>45</v>
      </c>
      <c r="L17" s="42">
        <v>14997.16</v>
      </c>
      <c r="M17" s="38">
        <f>L17/6729331.67*100</f>
        <v>0.222862547656237</v>
      </c>
      <c r="N17" s="15" t="s">
        <v>45</v>
      </c>
      <c r="O17" s="15" t="s">
        <v>45</v>
      </c>
    </row>
    <row r="18" spans="1:15" s="5" customFormat="1" x14ac:dyDescent="0.25">
      <c r="A18" s="18" t="s">
        <v>4</v>
      </c>
      <c r="B18" s="86">
        <v>4</v>
      </c>
      <c r="C18" s="15" t="s">
        <v>2</v>
      </c>
      <c r="D18" s="15">
        <v>4.0000000000000003E-5</v>
      </c>
      <c r="E18" s="15">
        <f t="shared" ref="E18:E40" si="1">D18</f>
        <v>4.0000000000000003E-5</v>
      </c>
      <c r="F18" s="38" t="s">
        <v>45</v>
      </c>
      <c r="G18" s="15">
        <v>7979.81</v>
      </c>
      <c r="H18" s="15">
        <f t="shared" si="0"/>
        <v>7979.81</v>
      </c>
      <c r="I18" s="38" t="s">
        <v>45</v>
      </c>
      <c r="J18" s="42">
        <v>0.32</v>
      </c>
      <c r="K18" s="38" t="s">
        <v>45</v>
      </c>
      <c r="L18" s="42">
        <v>359.06</v>
      </c>
      <c r="M18" s="38">
        <f>L18/6729331.67*100</f>
        <v>5.3357453252114708E-3</v>
      </c>
      <c r="N18" s="15" t="s">
        <v>45</v>
      </c>
      <c r="O18" s="15" t="s">
        <v>45</v>
      </c>
    </row>
    <row r="19" spans="1:15" s="5" customFormat="1" x14ac:dyDescent="0.25">
      <c r="A19" s="19" t="s">
        <v>5</v>
      </c>
      <c r="B19" s="86">
        <v>5</v>
      </c>
      <c r="C19" s="18"/>
      <c r="D19" s="38" t="s">
        <v>45</v>
      </c>
      <c r="E19" s="38" t="s">
        <v>45</v>
      </c>
      <c r="F19" s="38" t="s">
        <v>45</v>
      </c>
      <c r="G19" s="38" t="s">
        <v>45</v>
      </c>
      <c r="H19" s="38" t="s">
        <v>45</v>
      </c>
      <c r="I19" s="38" t="s">
        <v>45</v>
      </c>
      <c r="J19" s="38" t="s">
        <v>45</v>
      </c>
      <c r="K19" s="38" t="s">
        <v>45</v>
      </c>
      <c r="L19" s="38" t="s">
        <v>45</v>
      </c>
      <c r="M19" s="38" t="s">
        <v>45</v>
      </c>
      <c r="N19" s="15" t="s">
        <v>45</v>
      </c>
      <c r="O19" s="15" t="s">
        <v>45</v>
      </c>
    </row>
    <row r="20" spans="1:15" s="6" customFormat="1" x14ac:dyDescent="0.25">
      <c r="A20" s="20" t="s">
        <v>6</v>
      </c>
      <c r="B20" s="21">
        <v>6</v>
      </c>
      <c r="C20" s="18"/>
      <c r="D20" s="38" t="s">
        <v>45</v>
      </c>
      <c r="E20" s="38" t="s">
        <v>45</v>
      </c>
      <c r="F20" s="38" t="s">
        <v>45</v>
      </c>
      <c r="G20" s="38" t="s">
        <v>45</v>
      </c>
      <c r="H20" s="38" t="s">
        <v>45</v>
      </c>
      <c r="I20" s="38" t="s">
        <v>45</v>
      </c>
      <c r="J20" s="38" t="s">
        <v>45</v>
      </c>
      <c r="K20" s="38" t="s">
        <v>45</v>
      </c>
      <c r="L20" s="38" t="s">
        <v>45</v>
      </c>
      <c r="M20" s="38" t="s">
        <v>45</v>
      </c>
      <c r="N20" s="15" t="s">
        <v>45</v>
      </c>
      <c r="O20" s="15" t="s">
        <v>45</v>
      </c>
    </row>
    <row r="21" spans="1:15" s="5" customFormat="1" x14ac:dyDescent="0.25">
      <c r="A21" s="23" t="s">
        <v>7</v>
      </c>
      <c r="B21" s="86">
        <v>7</v>
      </c>
      <c r="C21" s="15" t="s">
        <v>8</v>
      </c>
      <c r="D21" s="15">
        <v>0.60794999999999999</v>
      </c>
      <c r="E21" s="15">
        <f t="shared" si="1"/>
        <v>0.60794999999999999</v>
      </c>
      <c r="F21" s="38">
        <v>0</v>
      </c>
      <c r="G21" s="15">
        <v>728.3</v>
      </c>
      <c r="H21" s="15">
        <f t="shared" si="0"/>
        <v>728.3</v>
      </c>
      <c r="I21" s="38">
        <v>0</v>
      </c>
      <c r="J21" s="42">
        <v>442.77</v>
      </c>
      <c r="K21" s="38" t="s">
        <v>45</v>
      </c>
      <c r="L21" s="42">
        <v>498068.41</v>
      </c>
      <c r="M21" s="38">
        <f>L21/6729331.67*100</f>
        <v>7.4014543259984684</v>
      </c>
      <c r="N21" s="15" t="s">
        <v>45</v>
      </c>
      <c r="O21" s="15" t="s">
        <v>45</v>
      </c>
    </row>
    <row r="22" spans="1:15" s="5" customFormat="1" x14ac:dyDescent="0.25">
      <c r="A22" s="18" t="s">
        <v>3</v>
      </c>
      <c r="B22" s="86" t="s">
        <v>19</v>
      </c>
      <c r="C22" s="15" t="s">
        <v>8</v>
      </c>
      <c r="D22" s="38" t="s">
        <v>45</v>
      </c>
      <c r="E22" s="38" t="s">
        <v>45</v>
      </c>
      <c r="F22" s="38" t="s">
        <v>45</v>
      </c>
      <c r="G22" s="15" t="s">
        <v>45</v>
      </c>
      <c r="H22" s="15" t="s">
        <v>45</v>
      </c>
      <c r="I22" s="38" t="s">
        <v>45</v>
      </c>
      <c r="J22" s="38" t="s">
        <v>45</v>
      </c>
      <c r="K22" s="38" t="s">
        <v>45</v>
      </c>
      <c r="L22" s="38" t="s">
        <v>45</v>
      </c>
      <c r="M22" s="38" t="s">
        <v>45</v>
      </c>
      <c r="N22" s="15" t="s">
        <v>45</v>
      </c>
      <c r="O22" s="15" t="s">
        <v>45</v>
      </c>
    </row>
    <row r="23" spans="1:15" s="5" customFormat="1" x14ac:dyDescent="0.25">
      <c r="A23" s="23" t="s">
        <v>9</v>
      </c>
      <c r="B23" s="86">
        <v>8</v>
      </c>
      <c r="C23" s="15" t="s">
        <v>10</v>
      </c>
      <c r="D23" s="15">
        <v>0.12</v>
      </c>
      <c r="E23" s="15">
        <f t="shared" si="1"/>
        <v>0.12</v>
      </c>
      <c r="F23" s="38" t="s">
        <v>45</v>
      </c>
      <c r="G23" s="15">
        <v>2113.1999999999998</v>
      </c>
      <c r="H23" s="15">
        <f t="shared" si="0"/>
        <v>2113.1999999999998</v>
      </c>
      <c r="I23" s="38">
        <v>0</v>
      </c>
      <c r="J23" s="42">
        <v>253.58</v>
      </c>
      <c r="K23" s="38" t="s">
        <v>45</v>
      </c>
      <c r="L23" s="42">
        <v>285254.61</v>
      </c>
      <c r="M23" s="38">
        <f>L23/6729331.67*100</f>
        <v>4.2389738534019976</v>
      </c>
      <c r="N23" s="15" t="s">
        <v>45</v>
      </c>
      <c r="O23" s="15" t="s">
        <v>45</v>
      </c>
    </row>
    <row r="24" spans="1:15" s="5" customFormat="1" x14ac:dyDescent="0.25">
      <c r="A24" s="18" t="s">
        <v>3</v>
      </c>
      <c r="B24" s="86" t="s">
        <v>20</v>
      </c>
      <c r="C24" s="15" t="s">
        <v>10</v>
      </c>
      <c r="D24" s="38" t="s">
        <v>45</v>
      </c>
      <c r="E24" s="38" t="s">
        <v>45</v>
      </c>
      <c r="F24" s="38" t="s">
        <v>45</v>
      </c>
      <c r="G24" s="15" t="s">
        <v>45</v>
      </c>
      <c r="H24" s="15" t="s">
        <v>45</v>
      </c>
      <c r="I24" s="38" t="s">
        <v>45</v>
      </c>
      <c r="J24" s="38" t="s">
        <v>45</v>
      </c>
      <c r="K24" s="38" t="s">
        <v>45</v>
      </c>
      <c r="L24" s="38" t="s">
        <v>45</v>
      </c>
      <c r="M24" s="38" t="s">
        <v>45</v>
      </c>
      <c r="N24" s="15" t="s">
        <v>45</v>
      </c>
      <c r="O24" s="15" t="s">
        <v>45</v>
      </c>
    </row>
    <row r="25" spans="1:15" s="6" customFormat="1" ht="30" x14ac:dyDescent="0.25">
      <c r="A25" s="24" t="s">
        <v>11</v>
      </c>
      <c r="B25" s="21">
        <v>9</v>
      </c>
      <c r="C25" s="15" t="s">
        <v>12</v>
      </c>
      <c r="D25" s="22">
        <f>D27-D30</f>
        <v>8.6699999999999993E-4</v>
      </c>
      <c r="E25" s="15">
        <f t="shared" si="1"/>
        <v>8.6699999999999993E-4</v>
      </c>
      <c r="F25" s="38">
        <v>0</v>
      </c>
      <c r="G25" s="22">
        <v>18034</v>
      </c>
      <c r="H25" s="15">
        <v>18034</v>
      </c>
      <c r="I25" s="38">
        <v>0</v>
      </c>
      <c r="J25" s="43">
        <f>G25*D25</f>
        <v>15.635477999999999</v>
      </c>
      <c r="K25" s="38" t="s">
        <v>45</v>
      </c>
      <c r="L25" s="43">
        <f>E25*1124892*G25/1000</f>
        <v>17588.224118375998</v>
      </c>
      <c r="M25" s="38">
        <f>L25/6729331.67*100</f>
        <v>0.26136658112403605</v>
      </c>
      <c r="N25" s="15" t="s">
        <v>45</v>
      </c>
      <c r="O25" s="15" t="s">
        <v>45</v>
      </c>
    </row>
    <row r="26" spans="1:15" s="5" customFormat="1" ht="30" x14ac:dyDescent="0.25">
      <c r="A26" s="18" t="s">
        <v>3</v>
      </c>
      <c r="B26" s="86" t="s">
        <v>90</v>
      </c>
      <c r="C26" s="15" t="s">
        <v>12</v>
      </c>
      <c r="D26" s="38" t="s">
        <v>45</v>
      </c>
      <c r="E26" s="38" t="s">
        <v>45</v>
      </c>
      <c r="F26" s="38" t="s">
        <v>45</v>
      </c>
      <c r="G26" s="38" t="s">
        <v>45</v>
      </c>
      <c r="H26" s="38" t="s">
        <v>45</v>
      </c>
      <c r="I26" s="38" t="s">
        <v>45</v>
      </c>
      <c r="J26" s="38" t="s">
        <v>45</v>
      </c>
      <c r="K26" s="38" t="s">
        <v>45</v>
      </c>
      <c r="L26" s="38" t="s">
        <v>45</v>
      </c>
      <c r="M26" s="38" t="s">
        <v>45</v>
      </c>
      <c r="N26" s="38" t="s">
        <v>45</v>
      </c>
      <c r="O26" s="38" t="s">
        <v>45</v>
      </c>
    </row>
    <row r="27" spans="1:15" s="5" customFormat="1" ht="42.75" x14ac:dyDescent="0.25">
      <c r="A27" s="17" t="s">
        <v>55</v>
      </c>
      <c r="B27" s="86">
        <v>10</v>
      </c>
      <c r="C27" s="15" t="s">
        <v>12</v>
      </c>
      <c r="D27" s="15">
        <f>0.00113</f>
        <v>1.1299999999999999E-3</v>
      </c>
      <c r="E27" s="15">
        <f t="shared" si="1"/>
        <v>1.1299999999999999E-3</v>
      </c>
      <c r="F27" s="38" t="s">
        <v>45</v>
      </c>
      <c r="G27" s="15" t="str">
        <f t="shared" si="0"/>
        <v>Х</v>
      </c>
      <c r="H27" s="15" t="str">
        <f t="shared" si="0"/>
        <v>Х</v>
      </c>
      <c r="I27" s="38" t="s">
        <v>45</v>
      </c>
      <c r="J27" s="42">
        <f>J30+J25</f>
        <v>21.105477999999998</v>
      </c>
      <c r="K27" s="38" t="s">
        <v>45</v>
      </c>
      <c r="L27" s="42">
        <f>L25+L30</f>
        <v>23795.536358375997</v>
      </c>
      <c r="M27" s="38">
        <f>L27/6729331.67*100</f>
        <v>0.35360920705482179</v>
      </c>
      <c r="N27" s="15" t="s">
        <v>45</v>
      </c>
      <c r="O27" s="15" t="s">
        <v>45</v>
      </c>
    </row>
    <row r="28" spans="1:15" s="5" customFormat="1" ht="30" x14ac:dyDescent="0.25">
      <c r="A28" s="18" t="s">
        <v>3</v>
      </c>
      <c r="B28" s="86" t="s">
        <v>21</v>
      </c>
      <c r="C28" s="15" t="s">
        <v>12</v>
      </c>
      <c r="D28" s="38" t="s">
        <v>45</v>
      </c>
      <c r="E28" s="38" t="s">
        <v>45</v>
      </c>
      <c r="F28" s="38" t="s">
        <v>45</v>
      </c>
      <c r="G28" s="38" t="s">
        <v>45</v>
      </c>
      <c r="H28" s="38" t="s">
        <v>45</v>
      </c>
      <c r="I28" s="38" t="s">
        <v>45</v>
      </c>
      <c r="J28" s="38" t="s">
        <v>45</v>
      </c>
      <c r="K28" s="38" t="s">
        <v>45</v>
      </c>
      <c r="L28" s="38" t="s">
        <v>45</v>
      </c>
      <c r="M28" s="38" t="s">
        <v>45</v>
      </c>
      <c r="N28" s="15" t="s">
        <v>45</v>
      </c>
      <c r="O28" s="15" t="s">
        <v>45</v>
      </c>
    </row>
    <row r="29" spans="1:15" s="5" customFormat="1" ht="28.5" x14ac:dyDescent="0.25">
      <c r="A29" s="19" t="s">
        <v>13</v>
      </c>
      <c r="B29" s="86">
        <v>11</v>
      </c>
      <c r="C29" s="18"/>
      <c r="D29" s="38" t="s">
        <v>45</v>
      </c>
      <c r="E29" s="15" t="str">
        <f t="shared" si="1"/>
        <v>Х</v>
      </c>
      <c r="F29" s="38" t="s">
        <v>45</v>
      </c>
      <c r="G29" s="15" t="str">
        <f t="shared" si="0"/>
        <v>Х</v>
      </c>
      <c r="H29" s="15" t="str">
        <f t="shared" si="0"/>
        <v>Х</v>
      </c>
      <c r="I29" s="38" t="s">
        <v>45</v>
      </c>
      <c r="J29" s="38" t="s">
        <v>45</v>
      </c>
      <c r="K29" s="38" t="s">
        <v>45</v>
      </c>
      <c r="L29" s="38" t="s">
        <v>45</v>
      </c>
      <c r="M29" s="38" t="s">
        <v>45</v>
      </c>
      <c r="N29" s="15" t="s">
        <v>45</v>
      </c>
      <c r="O29" s="15" t="s">
        <v>45</v>
      </c>
    </row>
    <row r="30" spans="1:15" s="6" customFormat="1" ht="30" x14ac:dyDescent="0.25">
      <c r="A30" s="24" t="s">
        <v>14</v>
      </c>
      <c r="B30" s="21">
        <v>12</v>
      </c>
      <c r="C30" s="15" t="s">
        <v>12</v>
      </c>
      <c r="D30" s="22">
        <v>2.63E-4</v>
      </c>
      <c r="E30" s="15">
        <f t="shared" si="1"/>
        <v>2.63E-4</v>
      </c>
      <c r="F30" s="38">
        <v>0</v>
      </c>
      <c r="G30" s="22">
        <v>20816.900000000001</v>
      </c>
      <c r="H30" s="15">
        <f t="shared" si="0"/>
        <v>20816.900000000001</v>
      </c>
      <c r="I30" s="38">
        <v>0</v>
      </c>
      <c r="J30" s="43">
        <v>5.47</v>
      </c>
      <c r="K30" s="38" t="s">
        <v>45</v>
      </c>
      <c r="L30" s="43">
        <v>6207.3122400000002</v>
      </c>
      <c r="M30" s="38">
        <f>L30/6729331.67*100</f>
        <v>9.224262593078579E-2</v>
      </c>
      <c r="N30" s="15" t="s">
        <v>45</v>
      </c>
      <c r="O30" s="15" t="s">
        <v>45</v>
      </c>
    </row>
    <row r="31" spans="1:15" s="5" customFormat="1" ht="30" x14ac:dyDescent="0.25">
      <c r="A31" s="18" t="s">
        <v>3</v>
      </c>
      <c r="B31" s="86" t="s">
        <v>22</v>
      </c>
      <c r="C31" s="15" t="s">
        <v>12</v>
      </c>
      <c r="D31" s="38" t="s">
        <v>45</v>
      </c>
      <c r="E31" s="38" t="s">
        <v>45</v>
      </c>
      <c r="F31" s="38" t="s">
        <v>45</v>
      </c>
      <c r="G31" s="38" t="s">
        <v>45</v>
      </c>
      <c r="H31" s="38" t="s">
        <v>45</v>
      </c>
      <c r="I31" s="38" t="s">
        <v>45</v>
      </c>
      <c r="J31" s="38" t="s">
        <v>45</v>
      </c>
      <c r="K31" s="38" t="s">
        <v>45</v>
      </c>
      <c r="L31" s="38" t="s">
        <v>45</v>
      </c>
      <c r="M31" s="38" t="s">
        <v>45</v>
      </c>
      <c r="N31" s="15" t="s">
        <v>45</v>
      </c>
      <c r="O31" s="15" t="s">
        <v>45</v>
      </c>
    </row>
    <row r="32" spans="1:15" s="6" customFormat="1" ht="45" x14ac:dyDescent="0.25">
      <c r="A32" s="20" t="s">
        <v>15</v>
      </c>
      <c r="B32" s="21">
        <v>13</v>
      </c>
      <c r="C32" s="15" t="s">
        <v>18</v>
      </c>
      <c r="D32" s="22">
        <v>7.6E-3</v>
      </c>
      <c r="E32" s="15">
        <f t="shared" si="1"/>
        <v>7.6E-3</v>
      </c>
      <c r="F32" s="38">
        <v>0</v>
      </c>
      <c r="G32" s="22">
        <v>132793.20000000001</v>
      </c>
      <c r="H32" s="15">
        <f t="shared" si="0"/>
        <v>132793.20000000001</v>
      </c>
      <c r="I32" s="38">
        <v>0</v>
      </c>
      <c r="J32" s="43">
        <v>1009.23</v>
      </c>
      <c r="K32" s="38" t="s">
        <v>45</v>
      </c>
      <c r="L32" s="43">
        <v>1135272.8600000001</v>
      </c>
      <c r="M32" s="38">
        <f>L32/6729331.67*100</f>
        <v>16.870514275008237</v>
      </c>
      <c r="N32" s="15" t="s">
        <v>45</v>
      </c>
      <c r="O32" s="15" t="s">
        <v>45</v>
      </c>
    </row>
    <row r="33" spans="1:15" s="5" customFormat="1" x14ac:dyDescent="0.25">
      <c r="A33" s="18" t="s">
        <v>3</v>
      </c>
      <c r="B33" s="86" t="s">
        <v>23</v>
      </c>
      <c r="C33" s="18"/>
      <c r="D33" s="15" t="s">
        <v>45</v>
      </c>
      <c r="E33" s="15" t="s">
        <v>45</v>
      </c>
      <c r="F33" s="15" t="s">
        <v>45</v>
      </c>
      <c r="G33" s="15" t="s">
        <v>45</v>
      </c>
      <c r="H33" s="15" t="s">
        <v>45</v>
      </c>
      <c r="I33" s="15" t="s">
        <v>45</v>
      </c>
      <c r="J33" s="15" t="s">
        <v>45</v>
      </c>
      <c r="K33" s="15" t="s">
        <v>45</v>
      </c>
      <c r="L33" s="15" t="s">
        <v>45</v>
      </c>
      <c r="M33" s="15" t="s">
        <v>45</v>
      </c>
      <c r="N33" s="15" t="s">
        <v>45</v>
      </c>
      <c r="O33" s="15" t="s">
        <v>45</v>
      </c>
    </row>
    <row r="34" spans="1:15" s="5" customFormat="1" x14ac:dyDescent="0.25">
      <c r="A34" s="19" t="s">
        <v>16</v>
      </c>
      <c r="B34" s="86">
        <v>14</v>
      </c>
      <c r="C34" s="18"/>
      <c r="D34" s="15" t="s">
        <v>45</v>
      </c>
      <c r="E34" s="15" t="s">
        <v>45</v>
      </c>
      <c r="F34" s="15" t="s">
        <v>45</v>
      </c>
      <c r="G34" s="15" t="s">
        <v>45</v>
      </c>
      <c r="H34" s="15" t="s">
        <v>45</v>
      </c>
      <c r="I34" s="15" t="s">
        <v>45</v>
      </c>
      <c r="J34" s="43">
        <f>J35+J39</f>
        <v>187.89999999999998</v>
      </c>
      <c r="K34" s="15" t="s">
        <v>45</v>
      </c>
      <c r="L34" s="43">
        <f>L35+L39</f>
        <v>211364.86</v>
      </c>
      <c r="M34" s="38">
        <f t="shared" ref="M34:M40" si="2">L34/6729331.67*100</f>
        <v>3.1409487652731496</v>
      </c>
      <c r="N34" s="15" t="s">
        <v>45</v>
      </c>
      <c r="O34" s="15" t="s">
        <v>45</v>
      </c>
    </row>
    <row r="35" spans="1:15" s="5" customFormat="1" ht="45" x14ac:dyDescent="0.25">
      <c r="A35" s="24" t="s">
        <v>56</v>
      </c>
      <c r="B35" s="86">
        <v>15</v>
      </c>
      <c r="C35" s="15" t="s">
        <v>8</v>
      </c>
      <c r="D35" s="15">
        <v>4.07E-2</v>
      </c>
      <c r="E35" s="15">
        <f t="shared" si="1"/>
        <v>4.07E-2</v>
      </c>
      <c r="F35" s="38">
        <v>0</v>
      </c>
      <c r="G35" s="15" t="s">
        <v>45</v>
      </c>
      <c r="H35" s="15" t="s">
        <v>45</v>
      </c>
      <c r="I35" s="15" t="s">
        <v>45</v>
      </c>
      <c r="J35" s="42">
        <f>J36+J37</f>
        <v>52.26</v>
      </c>
      <c r="K35" s="38" t="s">
        <v>45</v>
      </c>
      <c r="L35" s="42">
        <f>L36+L37</f>
        <v>58785</v>
      </c>
      <c r="M35" s="38">
        <f t="shared" si="2"/>
        <v>0.87356371899558938</v>
      </c>
      <c r="N35" s="15" t="s">
        <v>45</v>
      </c>
      <c r="O35" s="15" t="s">
        <v>45</v>
      </c>
    </row>
    <row r="36" spans="1:15" s="5" customFormat="1" ht="30" x14ac:dyDescent="0.25">
      <c r="A36" s="18" t="s">
        <v>39</v>
      </c>
      <c r="B36" s="86" t="s">
        <v>24</v>
      </c>
      <c r="C36" s="15" t="s">
        <v>8</v>
      </c>
      <c r="D36" s="15">
        <v>3.0700000000000002E-2</v>
      </c>
      <c r="E36" s="15">
        <f t="shared" si="1"/>
        <v>3.0700000000000002E-2</v>
      </c>
      <c r="F36" s="38">
        <v>0</v>
      </c>
      <c r="G36" s="15">
        <v>650.5</v>
      </c>
      <c r="H36" s="15">
        <f t="shared" ref="H36:H40" si="3">G36</f>
        <v>650.5</v>
      </c>
      <c r="I36" s="38">
        <v>0</v>
      </c>
      <c r="J36" s="42">
        <v>19.97</v>
      </c>
      <c r="K36" s="38" t="s">
        <v>45</v>
      </c>
      <c r="L36" s="42">
        <v>22464.49</v>
      </c>
      <c r="M36" s="38">
        <f t="shared" si="2"/>
        <v>0.33382943658653108</v>
      </c>
      <c r="N36" s="15" t="s">
        <v>45</v>
      </c>
      <c r="O36" s="15" t="s">
        <v>45</v>
      </c>
    </row>
    <row r="37" spans="1:15" s="5" customFormat="1" x14ac:dyDescent="0.25">
      <c r="A37" s="18" t="s">
        <v>40</v>
      </c>
      <c r="B37" s="86" t="s">
        <v>25</v>
      </c>
      <c r="C37" s="15" t="s">
        <v>8</v>
      </c>
      <c r="D37" s="47">
        <v>0.01</v>
      </c>
      <c r="E37" s="47">
        <f t="shared" si="1"/>
        <v>0.01</v>
      </c>
      <c r="F37" s="38">
        <v>0</v>
      </c>
      <c r="G37" s="15">
        <v>3228.8</v>
      </c>
      <c r="H37" s="15">
        <f t="shared" si="3"/>
        <v>3228.8</v>
      </c>
      <c r="I37" s="38">
        <v>0</v>
      </c>
      <c r="J37" s="42">
        <v>32.29</v>
      </c>
      <c r="K37" s="38" t="s">
        <v>45</v>
      </c>
      <c r="L37" s="42">
        <v>36320.51</v>
      </c>
      <c r="M37" s="38">
        <f t="shared" si="2"/>
        <v>0.5397342824090583</v>
      </c>
      <c r="N37" s="15" t="s">
        <v>45</v>
      </c>
      <c r="O37" s="15" t="s">
        <v>45</v>
      </c>
    </row>
    <row r="38" spans="1:15" s="5" customFormat="1" x14ac:dyDescent="0.25">
      <c r="A38" s="18" t="s">
        <v>41</v>
      </c>
      <c r="B38" s="86" t="s">
        <v>74</v>
      </c>
      <c r="C38" s="15" t="s">
        <v>8</v>
      </c>
      <c r="D38" s="15">
        <v>8.0000000000000004E-4</v>
      </c>
      <c r="E38" s="15">
        <f t="shared" si="1"/>
        <v>8.0000000000000004E-4</v>
      </c>
      <c r="F38" s="38">
        <v>0</v>
      </c>
      <c r="G38" s="15">
        <v>3410.6</v>
      </c>
      <c r="H38" s="15">
        <f t="shared" si="3"/>
        <v>3410.6</v>
      </c>
      <c r="I38" s="38">
        <v>0</v>
      </c>
      <c r="J38" s="42">
        <v>2.73</v>
      </c>
      <c r="K38" s="38" t="s">
        <v>45</v>
      </c>
      <c r="L38" s="42">
        <v>3069.25</v>
      </c>
      <c r="M38" s="38">
        <f t="shared" si="2"/>
        <v>4.5610027124729308E-2</v>
      </c>
      <c r="N38" s="15" t="s">
        <v>45</v>
      </c>
      <c r="O38" s="15" t="s">
        <v>45</v>
      </c>
    </row>
    <row r="39" spans="1:15" s="5" customFormat="1" ht="45" x14ac:dyDescent="0.25">
      <c r="A39" s="20" t="s">
        <v>38</v>
      </c>
      <c r="B39" s="86">
        <v>16</v>
      </c>
      <c r="C39" s="15" t="s">
        <v>17</v>
      </c>
      <c r="D39" s="15">
        <v>3.56E-2</v>
      </c>
      <c r="E39" s="15">
        <f t="shared" si="1"/>
        <v>3.56E-2</v>
      </c>
      <c r="F39" s="38">
        <v>0</v>
      </c>
      <c r="G39" s="15">
        <v>3810.1</v>
      </c>
      <c r="H39" s="15">
        <f t="shared" si="3"/>
        <v>3810.1</v>
      </c>
      <c r="I39" s="38">
        <v>0</v>
      </c>
      <c r="J39" s="42">
        <v>135.63999999999999</v>
      </c>
      <c r="K39" s="38" t="s">
        <v>45</v>
      </c>
      <c r="L39" s="42">
        <v>152579.85999999999</v>
      </c>
      <c r="M39" s="38">
        <f t="shared" si="2"/>
        <v>2.26738504627756</v>
      </c>
      <c r="N39" s="15" t="s">
        <v>45</v>
      </c>
      <c r="O39" s="15" t="s">
        <v>45</v>
      </c>
    </row>
    <row r="40" spans="1:15" s="5" customFormat="1" x14ac:dyDescent="0.25">
      <c r="A40" s="18" t="s">
        <v>42</v>
      </c>
      <c r="B40" s="86" t="s">
        <v>26</v>
      </c>
      <c r="C40" s="15" t="s">
        <v>17</v>
      </c>
      <c r="D40" s="15">
        <v>8.0000000000000004E-4</v>
      </c>
      <c r="E40" s="15">
        <f t="shared" si="1"/>
        <v>8.0000000000000004E-4</v>
      </c>
      <c r="F40" s="38">
        <v>0</v>
      </c>
      <c r="G40" s="15">
        <v>3832.7</v>
      </c>
      <c r="H40" s="15">
        <f t="shared" si="3"/>
        <v>3832.7</v>
      </c>
      <c r="I40" s="38">
        <v>0</v>
      </c>
      <c r="J40" s="42">
        <v>3.07</v>
      </c>
      <c r="K40" s="38" t="s">
        <v>45</v>
      </c>
      <c r="L40" s="42">
        <v>3447.1</v>
      </c>
      <c r="M40" s="38">
        <f t="shared" si="2"/>
        <v>5.1224997801304684E-2</v>
      </c>
      <c r="N40" s="15" t="s">
        <v>45</v>
      </c>
      <c r="O40" s="15" t="s">
        <v>45</v>
      </c>
    </row>
    <row r="41" spans="1:15" s="5" customFormat="1" ht="30" x14ac:dyDescent="0.25">
      <c r="A41" s="20" t="s">
        <v>57</v>
      </c>
      <c r="B41" s="25">
        <v>17</v>
      </c>
      <c r="C41" s="15" t="s">
        <v>12</v>
      </c>
      <c r="D41" s="15" t="s">
        <v>45</v>
      </c>
      <c r="E41" s="15" t="s">
        <v>45</v>
      </c>
      <c r="F41" s="15" t="s">
        <v>45</v>
      </c>
      <c r="G41" s="15" t="s">
        <v>45</v>
      </c>
      <c r="H41" s="15" t="s">
        <v>45</v>
      </c>
      <c r="I41" s="15" t="s">
        <v>45</v>
      </c>
      <c r="J41" s="15" t="s">
        <v>45</v>
      </c>
      <c r="K41" s="15" t="s">
        <v>45</v>
      </c>
      <c r="L41" s="15" t="s">
        <v>45</v>
      </c>
      <c r="M41" s="15" t="s">
        <v>45</v>
      </c>
      <c r="N41" s="15" t="s">
        <v>45</v>
      </c>
      <c r="O41" s="15" t="s">
        <v>45</v>
      </c>
    </row>
    <row r="42" spans="1:15" s="5" customFormat="1" ht="30" x14ac:dyDescent="0.25">
      <c r="A42" s="78" t="s">
        <v>50</v>
      </c>
      <c r="B42" s="45" t="s">
        <v>93</v>
      </c>
      <c r="C42" s="46"/>
      <c r="D42" s="46"/>
      <c r="E42" s="46"/>
      <c r="F42" s="80"/>
      <c r="G42" s="46"/>
      <c r="H42" s="46"/>
      <c r="I42" s="80"/>
      <c r="J42" s="48"/>
      <c r="K42" s="80"/>
      <c r="L42" s="48"/>
      <c r="M42" s="46"/>
      <c r="N42" s="46"/>
      <c r="O42" s="46" t="s">
        <v>45</v>
      </c>
    </row>
    <row r="43" spans="1:15" s="5" customFormat="1" ht="110.25" customHeight="1" x14ac:dyDescent="0.25">
      <c r="A43" s="19" t="s">
        <v>60</v>
      </c>
      <c r="B43" s="86" t="s">
        <v>67</v>
      </c>
      <c r="C43" s="15" t="s">
        <v>45</v>
      </c>
      <c r="D43" s="15" t="s">
        <v>45</v>
      </c>
      <c r="E43" s="15" t="s">
        <v>45</v>
      </c>
      <c r="F43" s="38" t="s">
        <v>45</v>
      </c>
      <c r="G43" s="15" t="s">
        <v>45</v>
      </c>
      <c r="H43" s="15" t="s">
        <v>45</v>
      </c>
      <c r="I43" s="38" t="s">
        <v>45</v>
      </c>
      <c r="J43" s="42">
        <f>L43/1124892*1000</f>
        <v>675.60637643435939</v>
      </c>
      <c r="K43" s="38" t="s">
        <v>45</v>
      </c>
      <c r="L43" s="42">
        <f>2834331.928-96828.49-458505.41-262586.33-22185.21-1037950.58-196291.7</f>
        <v>759984.2079999994</v>
      </c>
      <c r="M43" s="38">
        <f>L43/6729331.67*100</f>
        <v>11.293606040969584</v>
      </c>
      <c r="N43" s="15" t="s">
        <v>45</v>
      </c>
      <c r="O43" s="15" t="s">
        <v>45</v>
      </c>
    </row>
    <row r="44" spans="1:15" s="5" customFormat="1" ht="28.5" x14ac:dyDescent="0.25">
      <c r="A44" s="19" t="s">
        <v>46</v>
      </c>
      <c r="B44" s="86" t="s">
        <v>68</v>
      </c>
      <c r="C44" s="15" t="s">
        <v>45</v>
      </c>
      <c r="D44" s="15" t="s">
        <v>45</v>
      </c>
      <c r="E44" s="15" t="s">
        <v>45</v>
      </c>
      <c r="F44" s="38" t="s">
        <v>45</v>
      </c>
      <c r="G44" s="15" t="s">
        <v>45</v>
      </c>
      <c r="H44" s="15" t="s">
        <v>45</v>
      </c>
      <c r="I44" s="38" t="s">
        <v>45</v>
      </c>
      <c r="J44" s="15">
        <v>88.12</v>
      </c>
      <c r="K44" s="38" t="s">
        <v>45</v>
      </c>
      <c r="L44" s="42">
        <v>100000</v>
      </c>
      <c r="M44" s="38">
        <f>L44/6729331.67*100</f>
        <v>1.486031673038342</v>
      </c>
      <c r="N44" s="15" t="s">
        <v>45</v>
      </c>
      <c r="O44" s="15" t="s">
        <v>45</v>
      </c>
    </row>
    <row r="45" spans="1:15" s="6" customFormat="1" ht="90" x14ac:dyDescent="0.25">
      <c r="A45" s="18" t="s">
        <v>95</v>
      </c>
      <c r="B45" s="86" t="s">
        <v>73</v>
      </c>
      <c r="C45" s="15" t="s">
        <v>45</v>
      </c>
      <c r="D45" s="15" t="s">
        <v>45</v>
      </c>
      <c r="E45" s="15" t="s">
        <v>45</v>
      </c>
      <c r="F45" s="38" t="s">
        <v>45</v>
      </c>
      <c r="G45" s="15" t="s">
        <v>45</v>
      </c>
      <c r="H45" s="15" t="s">
        <v>45</v>
      </c>
      <c r="I45" s="38" t="s">
        <v>45</v>
      </c>
      <c r="J45" s="38">
        <v>88.12</v>
      </c>
      <c r="K45" s="38" t="s">
        <v>45</v>
      </c>
      <c r="L45" s="42">
        <v>100000</v>
      </c>
      <c r="M45" s="38">
        <f>L45/6729331.67*100</f>
        <v>1.486031673038342</v>
      </c>
      <c r="N45" s="15" t="s">
        <v>45</v>
      </c>
      <c r="O45" s="15" t="s">
        <v>45</v>
      </c>
    </row>
    <row r="46" spans="1:15" s="5" customFormat="1" ht="45" x14ac:dyDescent="0.25">
      <c r="A46" s="31" t="s">
        <v>61</v>
      </c>
      <c r="B46" s="86" t="s">
        <v>72</v>
      </c>
      <c r="C46" s="15" t="s">
        <v>45</v>
      </c>
      <c r="D46" s="15" t="s">
        <v>45</v>
      </c>
      <c r="E46" s="15" t="s">
        <v>45</v>
      </c>
      <c r="F46" s="38" t="s">
        <v>45</v>
      </c>
      <c r="G46" s="15" t="s">
        <v>45</v>
      </c>
      <c r="H46" s="15" t="s">
        <v>45</v>
      </c>
      <c r="I46" s="38" t="s">
        <v>45</v>
      </c>
      <c r="J46" s="38">
        <v>0</v>
      </c>
      <c r="K46" s="38" t="s">
        <v>45</v>
      </c>
      <c r="L46" s="42">
        <v>0</v>
      </c>
      <c r="M46" s="15"/>
      <c r="N46" s="15" t="s">
        <v>45</v>
      </c>
      <c r="O46" s="15" t="s">
        <v>45</v>
      </c>
    </row>
    <row r="47" spans="1:15" s="5" customFormat="1" ht="28.5" x14ac:dyDescent="0.25">
      <c r="A47" s="19" t="s">
        <v>47</v>
      </c>
      <c r="B47" s="86" t="s">
        <v>69</v>
      </c>
      <c r="C47" s="15" t="s">
        <v>45</v>
      </c>
      <c r="D47" s="15" t="s">
        <v>45</v>
      </c>
      <c r="E47" s="15" t="s">
        <v>45</v>
      </c>
      <c r="F47" s="38" t="s">
        <v>45</v>
      </c>
      <c r="G47" s="15" t="s">
        <v>45</v>
      </c>
      <c r="H47" s="15" t="s">
        <v>45</v>
      </c>
      <c r="I47" s="38" t="s">
        <v>45</v>
      </c>
      <c r="J47" s="38">
        <f>J48+J49</f>
        <v>51.331695680976381</v>
      </c>
      <c r="K47" s="38" t="s">
        <v>45</v>
      </c>
      <c r="L47" s="42">
        <f>L48+L49</f>
        <v>576501.98</v>
      </c>
      <c r="M47" s="38">
        <f>L47/6729331.67*100</f>
        <v>8.5670020184931683</v>
      </c>
      <c r="N47" s="15" t="s">
        <v>45</v>
      </c>
      <c r="O47" s="15" t="s">
        <v>45</v>
      </c>
    </row>
    <row r="48" spans="1:15" s="5" customFormat="1" ht="45" x14ac:dyDescent="0.25">
      <c r="A48" s="18" t="s">
        <v>48</v>
      </c>
      <c r="B48" s="86" t="s">
        <v>70</v>
      </c>
      <c r="C48" s="15" t="s">
        <v>45</v>
      </c>
      <c r="D48" s="15" t="s">
        <v>45</v>
      </c>
      <c r="E48" s="15" t="s">
        <v>45</v>
      </c>
      <c r="F48" s="38" t="s">
        <v>45</v>
      </c>
      <c r="G48" s="15" t="s">
        <v>45</v>
      </c>
      <c r="H48" s="15" t="s">
        <v>45</v>
      </c>
      <c r="I48" s="38" t="s">
        <v>45</v>
      </c>
      <c r="J48" s="38">
        <f>L48*1000/11324892</f>
        <v>50.8587613903956</v>
      </c>
      <c r="K48" s="38" t="s">
        <v>45</v>
      </c>
      <c r="L48" s="42">
        <v>575969.98</v>
      </c>
      <c r="M48" s="38">
        <f>L48/6729331.67*100</f>
        <v>8.5590963299926042</v>
      </c>
      <c r="N48" s="15" t="s">
        <v>45</v>
      </c>
      <c r="O48" s="15" t="s">
        <v>45</v>
      </c>
    </row>
    <row r="49" spans="1:16" s="7" customFormat="1" ht="60" x14ac:dyDescent="0.25">
      <c r="A49" s="18" t="s">
        <v>49</v>
      </c>
      <c r="B49" s="86" t="s">
        <v>71</v>
      </c>
      <c r="C49" s="15" t="s">
        <v>45</v>
      </c>
      <c r="D49" s="15" t="s">
        <v>45</v>
      </c>
      <c r="E49" s="15" t="s">
        <v>45</v>
      </c>
      <c r="F49" s="38" t="s">
        <v>45</v>
      </c>
      <c r="G49" s="15" t="s">
        <v>45</v>
      </c>
      <c r="H49" s="15" t="s">
        <v>45</v>
      </c>
      <c r="I49" s="38" t="s">
        <v>45</v>
      </c>
      <c r="J49" s="38">
        <f>L49*1000/P53</f>
        <v>0.47293429058078462</v>
      </c>
      <c r="K49" s="38" t="s">
        <v>45</v>
      </c>
      <c r="L49" s="42">
        <v>532</v>
      </c>
      <c r="M49" s="38">
        <f>L49/6729331.67*100</f>
        <v>7.9056885005639801E-3</v>
      </c>
      <c r="N49" s="15" t="s">
        <v>45</v>
      </c>
      <c r="O49" s="15" t="s">
        <v>45</v>
      </c>
    </row>
    <row r="50" spans="1:16" s="6" customFormat="1" ht="60" x14ac:dyDescent="0.25">
      <c r="A50" s="78" t="s">
        <v>64</v>
      </c>
      <c r="B50" s="45" t="s">
        <v>94</v>
      </c>
      <c r="C50" s="46"/>
      <c r="D50" s="46"/>
      <c r="E50" s="46"/>
      <c r="F50" s="80"/>
      <c r="G50" s="46"/>
      <c r="H50" s="46"/>
      <c r="I50" s="80"/>
      <c r="J50" s="48"/>
      <c r="K50" s="80"/>
      <c r="L50" s="48"/>
      <c r="M50" s="46"/>
      <c r="N50" s="46"/>
      <c r="O50" s="46" t="s">
        <v>45</v>
      </c>
    </row>
    <row r="51" spans="1:16" s="7" customFormat="1" ht="57.75" x14ac:dyDescent="0.25">
      <c r="A51" s="19" t="s">
        <v>65</v>
      </c>
      <c r="B51" s="86" t="s">
        <v>75</v>
      </c>
      <c r="C51" s="15" t="s">
        <v>45</v>
      </c>
      <c r="D51" s="15" t="s">
        <v>45</v>
      </c>
      <c r="E51" s="15" t="s">
        <v>45</v>
      </c>
      <c r="F51" s="38" t="s">
        <v>45</v>
      </c>
      <c r="G51" s="15" t="s">
        <v>45</v>
      </c>
      <c r="H51" s="15" t="s">
        <v>45</v>
      </c>
      <c r="I51" s="38" t="s">
        <v>45</v>
      </c>
      <c r="J51" s="38">
        <f>L51*1000/P53</f>
        <v>2666.9226912450263</v>
      </c>
      <c r="K51" s="38" t="s">
        <v>45</v>
      </c>
      <c r="L51" s="42">
        <v>3000000</v>
      </c>
      <c r="M51" s="38">
        <f>L51/6729331.67*100</f>
        <v>44.580950191150258</v>
      </c>
      <c r="N51" s="15" t="s">
        <v>45</v>
      </c>
      <c r="O51" s="15" t="s">
        <v>45</v>
      </c>
    </row>
    <row r="52" spans="1:16" s="7" customFormat="1" x14ac:dyDescent="0.25">
      <c r="A52" s="30" t="s">
        <v>81</v>
      </c>
      <c r="B52" s="86" t="s">
        <v>76</v>
      </c>
      <c r="C52" s="15" t="s">
        <v>45</v>
      </c>
      <c r="D52" s="15" t="s">
        <v>45</v>
      </c>
      <c r="E52" s="15" t="s">
        <v>45</v>
      </c>
      <c r="F52" s="38" t="s">
        <v>45</v>
      </c>
      <c r="G52" s="15" t="s">
        <v>45</v>
      </c>
      <c r="H52" s="15" t="s">
        <v>45</v>
      </c>
      <c r="I52" s="38" t="s">
        <v>45</v>
      </c>
      <c r="J52" s="38" t="s">
        <v>45</v>
      </c>
      <c r="K52" s="38" t="s">
        <v>45</v>
      </c>
      <c r="L52" s="42" t="s">
        <v>45</v>
      </c>
      <c r="M52" s="38"/>
      <c r="N52" s="15" t="s">
        <v>45</v>
      </c>
      <c r="O52" s="15" t="s">
        <v>45</v>
      </c>
    </row>
    <row r="53" spans="1:16" s="7" customFormat="1" ht="57" x14ac:dyDescent="0.25">
      <c r="A53" s="30" t="s">
        <v>82</v>
      </c>
      <c r="B53" s="86" t="s">
        <v>77</v>
      </c>
      <c r="C53" s="15" t="s">
        <v>45</v>
      </c>
      <c r="D53" s="15" t="s">
        <v>45</v>
      </c>
      <c r="E53" s="15" t="s">
        <v>45</v>
      </c>
      <c r="F53" s="38" t="s">
        <v>45</v>
      </c>
      <c r="G53" s="15" t="s">
        <v>45</v>
      </c>
      <c r="H53" s="15" t="s">
        <v>45</v>
      </c>
      <c r="I53" s="38" t="s">
        <v>45</v>
      </c>
      <c r="J53" s="38">
        <f>L53*1000/P53</f>
        <v>31.493558634962294</v>
      </c>
      <c r="K53" s="38" t="s">
        <v>45</v>
      </c>
      <c r="L53" s="42">
        <v>35426.852160000002</v>
      </c>
      <c r="M53" s="38">
        <f>L53/6729331.67*100</f>
        <v>0.52645424385806805</v>
      </c>
      <c r="N53" s="15" t="s">
        <v>45</v>
      </c>
      <c r="O53" s="15" t="s">
        <v>45</v>
      </c>
      <c r="P53" s="7">
        <v>1124892</v>
      </c>
    </row>
    <row r="54" spans="1:16" s="5" customFormat="1" ht="27" hidden="1" customHeight="1" x14ac:dyDescent="0.25">
      <c r="A54" s="13"/>
      <c r="B54" s="14"/>
      <c r="C54" s="13"/>
      <c r="D54" s="13"/>
      <c r="E54" s="13"/>
      <c r="F54" s="35"/>
      <c r="G54" s="13"/>
      <c r="H54" s="13"/>
      <c r="I54" s="35"/>
      <c r="J54" s="13"/>
      <c r="K54" s="35"/>
      <c r="L54" s="39"/>
      <c r="M54" s="13"/>
      <c r="N54" s="13"/>
      <c r="O54" s="13"/>
    </row>
    <row r="55" spans="1:16" ht="27" hidden="1" customHeight="1" x14ac:dyDescent="0.25">
      <c r="A55" s="13"/>
      <c r="B55" s="14"/>
      <c r="C55" s="13"/>
    </row>
    <row r="56" spans="1:16" ht="27" hidden="1" customHeight="1" x14ac:dyDescent="0.25">
      <c r="A56" s="13"/>
      <c r="B56" s="14"/>
      <c r="C56" s="13"/>
    </row>
    <row r="57" spans="1:16" s="8" customFormat="1" ht="27" customHeight="1" x14ac:dyDescent="0.25">
      <c r="A57" s="88" t="s">
        <v>78</v>
      </c>
      <c r="B57" s="88"/>
      <c r="C57" s="88"/>
      <c r="D57" s="88"/>
      <c r="E57" s="88"/>
      <c r="F57" s="88"/>
      <c r="G57" s="88"/>
      <c r="H57" s="88"/>
      <c r="I57" s="88"/>
      <c r="J57" s="88"/>
      <c r="K57" s="88"/>
      <c r="L57" s="88"/>
      <c r="M57" s="88"/>
      <c r="N57" s="88"/>
      <c r="O57" s="88"/>
    </row>
    <row r="58" spans="1:16" s="5" customFormat="1" ht="27" customHeight="1" x14ac:dyDescent="0.25">
      <c r="A58" s="87" t="s">
        <v>52</v>
      </c>
      <c r="B58" s="87"/>
      <c r="C58" s="87"/>
      <c r="D58" s="87"/>
      <c r="E58" s="87"/>
      <c r="F58" s="87"/>
      <c r="G58" s="87"/>
      <c r="H58" s="87"/>
      <c r="I58" s="87"/>
      <c r="J58" s="87"/>
      <c r="K58" s="87"/>
      <c r="L58" s="87"/>
      <c r="M58" s="87"/>
      <c r="N58" s="87"/>
      <c r="O58" s="87"/>
    </row>
    <row r="59" spans="1:16" s="5" customFormat="1" ht="27" customHeight="1" x14ac:dyDescent="0.25">
      <c r="A59" s="87" t="s">
        <v>58</v>
      </c>
      <c r="B59" s="87"/>
      <c r="C59" s="87"/>
      <c r="D59" s="87"/>
      <c r="E59" s="87"/>
      <c r="F59" s="87"/>
      <c r="G59" s="87"/>
      <c r="H59" s="87"/>
      <c r="I59" s="87"/>
      <c r="J59" s="87"/>
      <c r="K59" s="87"/>
      <c r="L59" s="87"/>
      <c r="M59" s="87"/>
      <c r="N59" s="87"/>
      <c r="O59" s="87"/>
    </row>
    <row r="60" spans="1:16" s="9" customFormat="1" ht="27" customHeight="1" x14ac:dyDescent="0.25">
      <c r="A60" s="87" t="s">
        <v>27</v>
      </c>
      <c r="B60" s="87"/>
      <c r="C60" s="87"/>
      <c r="D60" s="87"/>
      <c r="E60" s="87"/>
      <c r="F60" s="87"/>
      <c r="G60" s="87"/>
      <c r="H60" s="87"/>
      <c r="I60" s="87"/>
      <c r="J60" s="87"/>
      <c r="K60" s="87"/>
      <c r="L60" s="87"/>
      <c r="M60" s="87"/>
      <c r="N60" s="87"/>
      <c r="O60" s="87"/>
    </row>
    <row r="61" spans="1:16" s="8" customFormat="1" ht="27" customHeight="1" x14ac:dyDescent="0.25">
      <c r="A61" s="87" t="s">
        <v>91</v>
      </c>
      <c r="B61" s="87"/>
      <c r="C61" s="87"/>
      <c r="D61" s="87"/>
      <c r="E61" s="87"/>
      <c r="F61" s="87"/>
      <c r="G61" s="87"/>
      <c r="H61" s="87"/>
      <c r="I61" s="87"/>
      <c r="J61" s="87"/>
      <c r="K61" s="87"/>
      <c r="L61" s="87"/>
      <c r="M61" s="87"/>
      <c r="N61" s="87"/>
      <c r="O61" s="87"/>
    </row>
    <row r="62" spans="1:16" s="8" customFormat="1" ht="27" customHeight="1" x14ac:dyDescent="0.25">
      <c r="A62" s="87" t="s">
        <v>59</v>
      </c>
      <c r="B62" s="87"/>
      <c r="C62" s="87"/>
      <c r="D62" s="87"/>
      <c r="E62" s="87"/>
      <c r="F62" s="87"/>
      <c r="G62" s="87"/>
      <c r="H62" s="87"/>
      <c r="I62" s="87"/>
      <c r="J62" s="87"/>
      <c r="K62" s="87"/>
      <c r="L62" s="87"/>
      <c r="M62" s="87"/>
      <c r="N62" s="87"/>
      <c r="O62" s="87"/>
    </row>
    <row r="63" spans="1:16" ht="27" customHeight="1" x14ac:dyDescent="0.25">
      <c r="A63" s="87" t="s">
        <v>63</v>
      </c>
      <c r="B63" s="87"/>
      <c r="C63" s="87"/>
      <c r="D63" s="87"/>
      <c r="E63" s="87"/>
      <c r="F63" s="87"/>
      <c r="G63" s="87"/>
      <c r="H63" s="87"/>
      <c r="I63" s="87"/>
      <c r="J63" s="87"/>
      <c r="K63" s="87"/>
      <c r="L63" s="87"/>
      <c r="M63" s="87"/>
      <c r="N63" s="87"/>
      <c r="O63" s="87"/>
    </row>
    <row r="64" spans="1:16" s="8" customFormat="1" ht="27" customHeight="1" x14ac:dyDescent="0.25">
      <c r="A64" s="87" t="s">
        <v>62</v>
      </c>
      <c r="B64" s="87"/>
      <c r="C64" s="87"/>
      <c r="D64" s="87"/>
      <c r="E64" s="87"/>
      <c r="F64" s="87"/>
      <c r="G64" s="87"/>
      <c r="H64" s="87"/>
      <c r="I64" s="87"/>
      <c r="J64" s="87"/>
      <c r="K64" s="87"/>
      <c r="L64" s="87"/>
      <c r="M64" s="87"/>
      <c r="N64" s="87"/>
      <c r="O64" s="87"/>
    </row>
    <row r="65" spans="1:15" s="8" customFormat="1" ht="27" customHeight="1" x14ac:dyDescent="0.25">
      <c r="A65" s="87" t="s">
        <v>66</v>
      </c>
      <c r="B65" s="87"/>
      <c r="C65" s="87"/>
      <c r="D65" s="87"/>
      <c r="E65" s="87"/>
      <c r="F65" s="87"/>
      <c r="G65" s="87"/>
      <c r="H65" s="87"/>
      <c r="I65" s="87"/>
      <c r="J65" s="87"/>
      <c r="K65" s="87"/>
      <c r="L65" s="87"/>
      <c r="M65" s="87"/>
      <c r="N65" s="87"/>
      <c r="O65" s="87"/>
    </row>
    <row r="66" spans="1:15" s="8" customFormat="1" ht="27" customHeight="1" x14ac:dyDescent="0.25">
      <c r="A66" s="87" t="s">
        <v>83</v>
      </c>
      <c r="B66" s="87"/>
      <c r="C66" s="87"/>
      <c r="D66" s="87"/>
      <c r="E66" s="87"/>
      <c r="F66" s="87"/>
      <c r="G66" s="87"/>
      <c r="H66" s="87"/>
      <c r="I66" s="87"/>
      <c r="J66" s="87"/>
      <c r="K66" s="87"/>
      <c r="L66" s="87"/>
      <c r="M66" s="87"/>
      <c r="N66" s="87"/>
      <c r="O66" s="87"/>
    </row>
  </sheetData>
  <autoFilter ref="A13:Q53"/>
  <mergeCells count="33">
    <mergeCell ref="M3:O3"/>
    <mergeCell ref="A57:O57"/>
    <mergeCell ref="A58:O58"/>
    <mergeCell ref="A59:O59"/>
    <mergeCell ref="A60:O60"/>
    <mergeCell ref="J10:J11"/>
    <mergeCell ref="K10:K11"/>
    <mergeCell ref="L10:L11"/>
    <mergeCell ref="M10:M11"/>
    <mergeCell ref="N10:N11"/>
    <mergeCell ref="I10:I11"/>
    <mergeCell ref="A63:O63"/>
    <mergeCell ref="A64:O64"/>
    <mergeCell ref="A65:O65"/>
    <mergeCell ref="A66:O66"/>
    <mergeCell ref="A61:O61"/>
    <mergeCell ref="A62:O62"/>
    <mergeCell ref="J1:O1"/>
    <mergeCell ref="J2:O2"/>
    <mergeCell ref="A4:O6"/>
    <mergeCell ref="A9:A11"/>
    <mergeCell ref="B9:B11"/>
    <mergeCell ref="C9:C11"/>
    <mergeCell ref="D9:F9"/>
    <mergeCell ref="G9:I9"/>
    <mergeCell ref="J9:K9"/>
    <mergeCell ref="L9:O9"/>
    <mergeCell ref="O10:O11"/>
    <mergeCell ref="D10:D11"/>
    <mergeCell ref="E10:E11"/>
    <mergeCell ref="F10:F11"/>
    <mergeCell ref="G10:G11"/>
    <mergeCell ref="H10:H11"/>
  </mergeCells>
  <printOptions horizontalCentered="1"/>
  <pageMargins left="0.39370078740157483" right="0.39370078740157483" top="0.39370078740157483" bottom="0.39370078740157483" header="0" footer="0"/>
  <pageSetup paperSize="9" scale="58" fitToHeight="0" orientation="landscape" r:id="rId1"/>
  <rowBreaks count="1" manualBreakCount="1">
    <brk id="40"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3"/>
  <sheetViews>
    <sheetView zoomScale="80" zoomScaleNormal="80" zoomScaleSheetLayoutView="85" workbookViewId="0">
      <pane xSplit="1" ySplit="10" topLeftCell="B11" activePane="bottomRight" state="frozen"/>
      <selection pane="topRight" activeCell="B1" sqref="B1"/>
      <selection pane="bottomLeft" activeCell="A11" sqref="A11"/>
      <selection pane="bottomRight" activeCell="A8" sqref="A8:A10"/>
    </sheetView>
  </sheetViews>
  <sheetFormatPr defaultRowHeight="15" x14ac:dyDescent="0.25"/>
  <cols>
    <col min="1" max="1" width="99.140625" style="50" customWidth="1"/>
    <col min="2" max="2" width="10.42578125" style="51" customWidth="1"/>
    <col min="3" max="3" width="15" style="50" customWidth="1"/>
    <col min="4" max="4" width="12.85546875" style="52" customWidth="1"/>
    <col min="5" max="5" width="13.5703125" style="52" customWidth="1"/>
    <col min="6" max="6" width="18" style="52" customWidth="1"/>
    <col min="7" max="7" width="14.5703125" style="52" customWidth="1"/>
    <col min="8" max="8" width="12.28515625" style="52" customWidth="1"/>
    <col min="9" max="9" width="15.42578125" style="52" customWidth="1"/>
    <col min="10" max="10" width="9.5703125" style="52" customWidth="1"/>
    <col min="11" max="16384" width="9.140625" style="50"/>
  </cols>
  <sheetData>
    <row r="1" spans="1:10" ht="12.75" customHeight="1" x14ac:dyDescent="0.25">
      <c r="I1" s="108" t="s">
        <v>443</v>
      </c>
      <c r="J1" s="108"/>
    </row>
    <row r="2" spans="1:10" ht="10.5" customHeight="1" x14ac:dyDescent="0.25"/>
    <row r="3" spans="1:10" hidden="1" x14ac:dyDescent="0.25">
      <c r="A3" s="115" t="s">
        <v>444</v>
      </c>
      <c r="B3" s="115"/>
      <c r="C3" s="115"/>
      <c r="D3" s="115"/>
      <c r="E3" s="115"/>
      <c r="F3" s="115"/>
      <c r="G3" s="115"/>
      <c r="H3" s="115"/>
      <c r="I3" s="115"/>
      <c r="J3" s="115"/>
    </row>
    <row r="4" spans="1:10" ht="25.5" customHeight="1" x14ac:dyDescent="0.25">
      <c r="A4" s="115"/>
      <c r="B4" s="115"/>
      <c r="C4" s="115"/>
      <c r="D4" s="115"/>
      <c r="E4" s="115"/>
      <c r="F4" s="115"/>
      <c r="G4" s="115"/>
      <c r="H4" s="115"/>
      <c r="I4" s="115"/>
      <c r="J4" s="115"/>
    </row>
    <row r="5" spans="1:10" x14ac:dyDescent="0.25">
      <c r="A5" s="115"/>
      <c r="B5" s="115"/>
      <c r="C5" s="115"/>
      <c r="D5" s="115"/>
      <c r="E5" s="115"/>
      <c r="F5" s="115"/>
      <c r="G5" s="115"/>
      <c r="H5" s="115"/>
      <c r="I5" s="115"/>
      <c r="J5" s="115"/>
    </row>
    <row r="6" spans="1:10" ht="9" customHeight="1" x14ac:dyDescent="0.25"/>
    <row r="7" spans="1:10" hidden="1" x14ac:dyDescent="0.25"/>
    <row r="8" spans="1:10" ht="42" customHeight="1" x14ac:dyDescent="0.25">
      <c r="A8" s="109" t="s">
        <v>100</v>
      </c>
      <c r="B8" s="116" t="s">
        <v>28</v>
      </c>
      <c r="C8" s="109" t="s">
        <v>0</v>
      </c>
      <c r="D8" s="109" t="s">
        <v>101</v>
      </c>
      <c r="E8" s="109" t="s">
        <v>102</v>
      </c>
      <c r="F8" s="109" t="s">
        <v>103</v>
      </c>
      <c r="G8" s="109"/>
      <c r="H8" s="109" t="s">
        <v>104</v>
      </c>
      <c r="I8" s="109"/>
      <c r="J8" s="109"/>
    </row>
    <row r="9" spans="1:10" x14ac:dyDescent="0.25">
      <c r="A9" s="109"/>
      <c r="B9" s="116"/>
      <c r="C9" s="109"/>
      <c r="D9" s="109"/>
      <c r="E9" s="109"/>
      <c r="F9" s="109" t="s">
        <v>105</v>
      </c>
      <c r="G9" s="109"/>
      <c r="H9" s="109" t="s">
        <v>106</v>
      </c>
      <c r="I9" s="109"/>
      <c r="J9" s="109" t="s">
        <v>107</v>
      </c>
    </row>
    <row r="10" spans="1:10" ht="75" x14ac:dyDescent="0.25">
      <c r="A10" s="109"/>
      <c r="B10" s="116"/>
      <c r="C10" s="109"/>
      <c r="D10" s="109"/>
      <c r="E10" s="109"/>
      <c r="F10" s="84" t="s">
        <v>108</v>
      </c>
      <c r="G10" s="84" t="s">
        <v>109</v>
      </c>
      <c r="H10" s="84" t="s">
        <v>108</v>
      </c>
      <c r="I10" s="84" t="s">
        <v>109</v>
      </c>
      <c r="J10" s="109"/>
    </row>
    <row r="11" spans="1:10" x14ac:dyDescent="0.25">
      <c r="A11" s="84" t="s">
        <v>92</v>
      </c>
      <c r="B11" s="85" t="s">
        <v>93</v>
      </c>
      <c r="C11" s="84">
        <v>1</v>
      </c>
      <c r="D11" s="84">
        <v>2</v>
      </c>
      <c r="E11" s="84">
        <v>3</v>
      </c>
      <c r="F11" s="84">
        <v>4</v>
      </c>
      <c r="G11" s="84">
        <v>5</v>
      </c>
      <c r="H11" s="84">
        <v>6</v>
      </c>
      <c r="I11" s="84">
        <v>7</v>
      </c>
      <c r="J11" s="84">
        <v>8</v>
      </c>
    </row>
    <row r="12" spans="1:10" s="56" customFormat="1" x14ac:dyDescent="0.25">
      <c r="A12" s="18" t="s">
        <v>110</v>
      </c>
      <c r="B12" s="86">
        <v>20</v>
      </c>
      <c r="C12" s="18"/>
      <c r="D12" s="15" t="s">
        <v>111</v>
      </c>
      <c r="E12" s="42" t="s">
        <v>111</v>
      </c>
      <c r="F12" s="42" t="s">
        <v>111</v>
      </c>
      <c r="G12" s="42">
        <v>22646.45</v>
      </c>
      <c r="H12" s="55" t="s">
        <v>111</v>
      </c>
      <c r="I12" s="42">
        <v>25528460.670000002</v>
      </c>
      <c r="J12" s="55">
        <f>I12/I12*100</f>
        <v>100</v>
      </c>
    </row>
    <row r="13" spans="1:10" s="56" customFormat="1" x14ac:dyDescent="0.25">
      <c r="A13" s="18" t="s">
        <v>112</v>
      </c>
      <c r="B13" s="86">
        <v>21</v>
      </c>
      <c r="C13" s="15" t="s">
        <v>2</v>
      </c>
      <c r="D13" s="15">
        <v>0.28000000000000003</v>
      </c>
      <c r="E13" s="42">
        <v>4680.5</v>
      </c>
      <c r="F13" s="42" t="s">
        <v>111</v>
      </c>
      <c r="G13" s="42">
        <v>1310.54</v>
      </c>
      <c r="H13" s="55" t="s">
        <v>111</v>
      </c>
      <c r="I13" s="42">
        <v>1477320.63</v>
      </c>
      <c r="J13" s="55" t="s">
        <v>111</v>
      </c>
    </row>
    <row r="14" spans="1:10" s="56" customFormat="1" x14ac:dyDescent="0.25">
      <c r="A14" s="18" t="s">
        <v>113</v>
      </c>
      <c r="B14" s="86">
        <v>22</v>
      </c>
      <c r="C14" s="15" t="s">
        <v>2</v>
      </c>
      <c r="D14" s="15" t="s">
        <v>111</v>
      </c>
      <c r="E14" s="42" t="s">
        <v>111</v>
      </c>
      <c r="F14" s="42" t="s">
        <v>111</v>
      </c>
      <c r="G14" s="42" t="s">
        <v>111</v>
      </c>
      <c r="H14" s="55" t="s">
        <v>111</v>
      </c>
      <c r="I14" s="42" t="s">
        <v>111</v>
      </c>
      <c r="J14" s="55" t="s">
        <v>111</v>
      </c>
    </row>
    <row r="15" spans="1:10" s="56" customFormat="1" x14ac:dyDescent="0.25">
      <c r="A15" s="18" t="s">
        <v>114</v>
      </c>
      <c r="B15" s="86">
        <v>23</v>
      </c>
      <c r="C15" s="15" t="s">
        <v>111</v>
      </c>
      <c r="D15" s="15" t="s">
        <v>111</v>
      </c>
      <c r="E15" s="42" t="s">
        <v>111</v>
      </c>
      <c r="F15" s="42" t="s">
        <v>111</v>
      </c>
      <c r="G15" s="42" t="s">
        <v>111</v>
      </c>
      <c r="H15" s="55" t="s">
        <v>111</v>
      </c>
      <c r="I15" s="42" t="s">
        <v>111</v>
      </c>
      <c r="J15" s="55" t="s">
        <v>111</v>
      </c>
    </row>
    <row r="16" spans="1:10" s="56" customFormat="1" x14ac:dyDescent="0.25">
      <c r="A16" s="18" t="s">
        <v>115</v>
      </c>
      <c r="B16" s="86" t="s">
        <v>116</v>
      </c>
      <c r="C16" s="15" t="s">
        <v>111</v>
      </c>
      <c r="D16" s="15">
        <v>0.266791</v>
      </c>
      <c r="E16" s="42">
        <v>2853.1</v>
      </c>
      <c r="F16" s="42" t="s">
        <v>111</v>
      </c>
      <c r="G16" s="42">
        <v>761.18</v>
      </c>
      <c r="H16" s="55" t="s">
        <v>111</v>
      </c>
      <c r="I16" s="42">
        <v>858048.53</v>
      </c>
      <c r="J16" s="55" t="s">
        <v>111</v>
      </c>
    </row>
    <row r="17" spans="1:10" s="56" customFormat="1" ht="30" x14ac:dyDescent="0.25">
      <c r="A17" s="18" t="s">
        <v>117</v>
      </c>
      <c r="B17" s="86" t="s">
        <v>118</v>
      </c>
      <c r="C17" s="15" t="s">
        <v>119</v>
      </c>
      <c r="D17" s="15">
        <v>0.43239300000000003</v>
      </c>
      <c r="E17" s="42">
        <v>3487</v>
      </c>
      <c r="F17" s="42" t="s">
        <v>111</v>
      </c>
      <c r="G17" s="42">
        <v>1507.75</v>
      </c>
      <c r="H17" s="55" t="s">
        <v>111</v>
      </c>
      <c r="I17" s="42">
        <v>1699627.77</v>
      </c>
      <c r="J17" s="55" t="s">
        <v>111</v>
      </c>
    </row>
    <row r="18" spans="1:10" s="56" customFormat="1" ht="30" x14ac:dyDescent="0.25">
      <c r="A18" s="18" t="s">
        <v>120</v>
      </c>
      <c r="B18" s="86" t="s">
        <v>121</v>
      </c>
      <c r="C18" s="15" t="s">
        <v>119</v>
      </c>
      <c r="D18" s="15">
        <v>5.0757999999999998E-2</v>
      </c>
      <c r="E18" s="42">
        <v>1507.7</v>
      </c>
      <c r="F18" s="42" t="s">
        <v>111</v>
      </c>
      <c r="G18" s="42">
        <v>76.53</v>
      </c>
      <c r="H18" s="55" t="s">
        <v>111</v>
      </c>
      <c r="I18" s="42">
        <v>86269.28</v>
      </c>
      <c r="J18" s="55" t="s">
        <v>111</v>
      </c>
    </row>
    <row r="19" spans="1:10" s="56" customFormat="1" ht="30" x14ac:dyDescent="0.25">
      <c r="A19" s="18" t="s">
        <v>122</v>
      </c>
      <c r="B19" s="86" t="s">
        <v>123</v>
      </c>
      <c r="C19" s="15" t="s">
        <v>119</v>
      </c>
      <c r="D19" s="15">
        <v>0.14730799999999999</v>
      </c>
      <c r="E19" s="42">
        <v>2006.3</v>
      </c>
      <c r="F19" s="42" t="s">
        <v>111</v>
      </c>
      <c r="G19" s="42">
        <v>295.54000000000002</v>
      </c>
      <c r="H19" s="55" t="s">
        <v>111</v>
      </c>
      <c r="I19" s="42">
        <v>333150.71999999997</v>
      </c>
      <c r="J19" s="55" t="s">
        <v>111</v>
      </c>
    </row>
    <row r="20" spans="1:10" s="56" customFormat="1" ht="30" x14ac:dyDescent="0.25">
      <c r="A20" s="18" t="s">
        <v>124</v>
      </c>
      <c r="B20" s="86" t="s">
        <v>125</v>
      </c>
      <c r="C20" s="15" t="s">
        <v>119</v>
      </c>
      <c r="D20" s="15">
        <v>7.5463000000000002E-2</v>
      </c>
      <c r="E20" s="42">
        <v>3179.3</v>
      </c>
      <c r="F20" s="42" t="s">
        <v>111</v>
      </c>
      <c r="G20" s="42">
        <v>239.92</v>
      </c>
      <c r="H20" s="55" t="s">
        <v>111</v>
      </c>
      <c r="I20" s="42">
        <v>270452.46000000002</v>
      </c>
      <c r="J20" s="55" t="s">
        <v>111</v>
      </c>
    </row>
    <row r="21" spans="1:10" s="56" customFormat="1" ht="30" x14ac:dyDescent="0.25">
      <c r="A21" s="18" t="s">
        <v>126</v>
      </c>
      <c r="B21" s="86" t="s">
        <v>127</v>
      </c>
      <c r="C21" s="15" t="s">
        <v>119</v>
      </c>
      <c r="D21" s="15">
        <v>7.1845000000000006E-2</v>
      </c>
      <c r="E21" s="42">
        <v>774.2</v>
      </c>
      <c r="F21" s="42" t="s">
        <v>111</v>
      </c>
      <c r="G21" s="42">
        <v>55.62</v>
      </c>
      <c r="H21" s="55" t="s">
        <v>111</v>
      </c>
      <c r="I21" s="42">
        <v>62698.26</v>
      </c>
      <c r="J21" s="55" t="s">
        <v>111</v>
      </c>
    </row>
    <row r="22" spans="1:10" s="56" customFormat="1" ht="30" x14ac:dyDescent="0.25">
      <c r="A22" s="18" t="s">
        <v>128</v>
      </c>
      <c r="B22" s="86" t="s">
        <v>129</v>
      </c>
      <c r="C22" s="15" t="s">
        <v>119</v>
      </c>
      <c r="D22" s="15">
        <v>2.5557189999999999</v>
      </c>
      <c r="E22" s="42">
        <v>405</v>
      </c>
      <c r="F22" s="42" t="s">
        <v>111</v>
      </c>
      <c r="G22" s="42">
        <v>1035.07</v>
      </c>
      <c r="H22" s="55" t="s">
        <v>111</v>
      </c>
      <c r="I22" s="42">
        <v>1166794.04</v>
      </c>
      <c r="J22" s="55" t="s">
        <v>111</v>
      </c>
    </row>
    <row r="23" spans="1:10" s="56" customFormat="1" x14ac:dyDescent="0.25">
      <c r="A23" s="18" t="s">
        <v>130</v>
      </c>
      <c r="B23" s="86" t="s">
        <v>131</v>
      </c>
      <c r="C23" s="15" t="s">
        <v>132</v>
      </c>
      <c r="D23" s="15">
        <v>0.54</v>
      </c>
      <c r="E23" s="42">
        <v>1070.9000000000001</v>
      </c>
      <c r="F23" s="42" t="s">
        <v>111</v>
      </c>
      <c r="G23" s="42">
        <v>578.29</v>
      </c>
      <c r="H23" s="55" t="s">
        <v>111</v>
      </c>
      <c r="I23" s="42">
        <v>651883.76</v>
      </c>
      <c r="J23" s="55" t="s">
        <v>111</v>
      </c>
    </row>
    <row r="24" spans="1:10" s="56" customFormat="1" x14ac:dyDescent="0.25">
      <c r="A24" s="18" t="s">
        <v>133</v>
      </c>
      <c r="B24" s="86" t="s">
        <v>134</v>
      </c>
      <c r="C24" s="15" t="s">
        <v>8</v>
      </c>
      <c r="D24" s="15">
        <v>1.343847</v>
      </c>
      <c r="E24" s="42">
        <v>2247.9</v>
      </c>
      <c r="F24" s="42" t="s">
        <v>111</v>
      </c>
      <c r="G24" s="42">
        <v>3020.83</v>
      </c>
      <c r="H24" s="55" t="s">
        <v>111</v>
      </c>
      <c r="I24" s="42">
        <v>3405263.85</v>
      </c>
      <c r="J24" s="55" t="s">
        <v>111</v>
      </c>
    </row>
    <row r="25" spans="1:10" s="56" customFormat="1" x14ac:dyDescent="0.25">
      <c r="A25" s="18" t="s">
        <v>135</v>
      </c>
      <c r="B25" s="86" t="s">
        <v>136</v>
      </c>
      <c r="C25" s="15" t="s">
        <v>10</v>
      </c>
      <c r="D25" s="15">
        <v>0.238314</v>
      </c>
      <c r="E25" s="42">
        <v>2553.35</v>
      </c>
      <c r="F25" s="42" t="s">
        <v>111</v>
      </c>
      <c r="G25" s="42">
        <v>608.5</v>
      </c>
      <c r="H25" s="55" t="s">
        <v>111</v>
      </c>
      <c r="I25" s="42">
        <v>685938.2</v>
      </c>
      <c r="J25" s="55">
        <f>I25/I12*100</f>
        <v>2.6869548025905314</v>
      </c>
    </row>
    <row r="26" spans="1:10" s="56" customFormat="1" x14ac:dyDescent="0.25">
      <c r="A26" s="18" t="s">
        <v>137</v>
      </c>
      <c r="B26" s="86" t="s">
        <v>138</v>
      </c>
      <c r="C26" s="15" t="s">
        <v>139</v>
      </c>
      <c r="D26" s="15">
        <v>6.0443999999999998E-2</v>
      </c>
      <c r="E26" s="42">
        <v>2781.17</v>
      </c>
      <c r="F26" s="42" t="s">
        <v>111</v>
      </c>
      <c r="G26" s="42">
        <v>168.11</v>
      </c>
      <c r="H26" s="55" t="s">
        <v>111</v>
      </c>
      <c r="I26" s="42">
        <v>189503.8</v>
      </c>
      <c r="J26" s="55" t="s">
        <v>45</v>
      </c>
    </row>
    <row r="27" spans="1:10" s="56" customFormat="1" x14ac:dyDescent="0.25">
      <c r="A27" s="18" t="s">
        <v>140</v>
      </c>
      <c r="B27" s="86" t="s">
        <v>141</v>
      </c>
      <c r="C27" s="15" t="s">
        <v>139</v>
      </c>
      <c r="D27" s="15">
        <v>2.8843000000000001E-2</v>
      </c>
      <c r="E27" s="42">
        <v>3966.07</v>
      </c>
      <c r="F27" s="42" t="s">
        <v>111</v>
      </c>
      <c r="G27" s="42">
        <v>114.39</v>
      </c>
      <c r="H27" s="55" t="s">
        <v>111</v>
      </c>
      <c r="I27" s="42">
        <v>128947.4</v>
      </c>
      <c r="J27" s="55" t="s">
        <v>111</v>
      </c>
    </row>
    <row r="28" spans="1:10" s="56" customFormat="1" x14ac:dyDescent="0.25">
      <c r="A28" s="18" t="s">
        <v>142</v>
      </c>
      <c r="B28" s="86" t="s">
        <v>143</v>
      </c>
      <c r="C28" s="15" t="s">
        <v>139</v>
      </c>
      <c r="D28" s="15">
        <v>8.0342999999999998E-2</v>
      </c>
      <c r="E28" s="42">
        <v>756</v>
      </c>
      <c r="F28" s="42" t="s">
        <v>111</v>
      </c>
      <c r="G28" s="42">
        <v>60.74</v>
      </c>
      <c r="H28" s="55" t="s">
        <v>111</v>
      </c>
      <c r="I28" s="42">
        <v>68469.8</v>
      </c>
      <c r="J28" s="55" t="s">
        <v>111</v>
      </c>
    </row>
    <row r="29" spans="1:10" s="56" customFormat="1" x14ac:dyDescent="0.25">
      <c r="A29" s="18" t="s">
        <v>144</v>
      </c>
      <c r="B29" s="86" t="s">
        <v>145</v>
      </c>
      <c r="C29" s="15" t="s">
        <v>139</v>
      </c>
      <c r="D29" s="15">
        <v>4.3251999999999999E-2</v>
      </c>
      <c r="E29" s="42">
        <v>1386.3</v>
      </c>
      <c r="F29" s="42" t="s">
        <v>111</v>
      </c>
      <c r="G29" s="42">
        <v>59.96</v>
      </c>
      <c r="H29" s="55" t="s">
        <v>111</v>
      </c>
      <c r="I29" s="42">
        <v>67590.600000000006</v>
      </c>
      <c r="J29" s="55" t="s">
        <v>111</v>
      </c>
    </row>
    <row r="30" spans="1:10" s="56" customFormat="1" ht="30" x14ac:dyDescent="0.25">
      <c r="A30" s="18" t="s">
        <v>146</v>
      </c>
      <c r="B30" s="86" t="s">
        <v>147</v>
      </c>
      <c r="C30" s="15" t="s">
        <v>139</v>
      </c>
      <c r="D30" s="15">
        <v>1.583E-3</v>
      </c>
      <c r="E30" s="42">
        <v>11642.3</v>
      </c>
      <c r="F30" s="42" t="s">
        <v>111</v>
      </c>
      <c r="G30" s="42">
        <v>18.43</v>
      </c>
      <c r="H30" s="55" t="s">
        <v>111</v>
      </c>
      <c r="I30" s="42">
        <v>20775.400000000001</v>
      </c>
      <c r="J30" s="55" t="s">
        <v>111</v>
      </c>
    </row>
    <row r="31" spans="1:10" s="56" customFormat="1" ht="45" x14ac:dyDescent="0.25">
      <c r="A31" s="18" t="s">
        <v>148</v>
      </c>
      <c r="B31" s="86" t="s">
        <v>149</v>
      </c>
      <c r="C31" s="15" t="s">
        <v>139</v>
      </c>
      <c r="D31" s="15">
        <v>1.7746999999999999E-2</v>
      </c>
      <c r="E31" s="42">
        <v>4740</v>
      </c>
      <c r="F31" s="42" t="s">
        <v>111</v>
      </c>
      <c r="G31" s="42">
        <v>84.12</v>
      </c>
      <c r="H31" s="55" t="s">
        <v>111</v>
      </c>
      <c r="I31" s="42">
        <v>94825.2</v>
      </c>
      <c r="J31" s="55" t="s">
        <v>111</v>
      </c>
    </row>
    <row r="32" spans="1:10" s="56" customFormat="1" x14ac:dyDescent="0.25">
      <c r="A32" s="18" t="s">
        <v>150</v>
      </c>
      <c r="B32" s="86" t="s">
        <v>151</v>
      </c>
      <c r="C32" s="15" t="s">
        <v>139</v>
      </c>
      <c r="D32" s="15">
        <v>2.212E-3</v>
      </c>
      <c r="E32" s="42">
        <v>37146.400000000001</v>
      </c>
      <c r="F32" s="42" t="s">
        <v>111</v>
      </c>
      <c r="G32" s="42">
        <v>82.17</v>
      </c>
      <c r="H32" s="55" t="s">
        <v>111</v>
      </c>
      <c r="I32" s="42">
        <v>92627</v>
      </c>
      <c r="J32" s="55">
        <f>I32/25528460.67*100</f>
        <v>0.36283817186381101</v>
      </c>
    </row>
    <row r="33" spans="1:10" s="56" customFormat="1" x14ac:dyDescent="0.25">
      <c r="A33" s="18" t="s">
        <v>152</v>
      </c>
      <c r="B33" s="86" t="s">
        <v>153</v>
      </c>
      <c r="C33" s="15" t="s">
        <v>139</v>
      </c>
      <c r="D33" s="15">
        <v>3.8899999999999998E-3</v>
      </c>
      <c r="E33" s="42">
        <v>5290.9</v>
      </c>
      <c r="F33" s="42" t="s">
        <v>111</v>
      </c>
      <c r="G33" s="42">
        <v>20.58</v>
      </c>
      <c r="H33" s="55" t="s">
        <v>111</v>
      </c>
      <c r="I33" s="42">
        <v>23199</v>
      </c>
      <c r="J33" s="55">
        <f>I33/25528460.67*100</f>
        <v>9.0875044523395454E-2</v>
      </c>
    </row>
    <row r="34" spans="1:10" s="56" customFormat="1" x14ac:dyDescent="0.25">
      <c r="A34" s="18" t="s">
        <v>154</v>
      </c>
      <c r="B34" s="86" t="s">
        <v>155</v>
      </c>
      <c r="C34" s="15" t="s">
        <v>139</v>
      </c>
      <c r="D34" s="15">
        <v>5.7019999999999996E-3</v>
      </c>
      <c r="E34" s="42">
        <v>1441.9</v>
      </c>
      <c r="F34" s="42" t="s">
        <v>111</v>
      </c>
      <c r="G34" s="42">
        <v>8.2200000000000006</v>
      </c>
      <c r="H34" s="55" t="s">
        <v>111</v>
      </c>
      <c r="I34" s="42">
        <v>9266.1</v>
      </c>
      <c r="J34" s="55">
        <f>I34/25528460.67*100</f>
        <v>3.6297135654909038E-2</v>
      </c>
    </row>
    <row r="35" spans="1:10" s="56" customFormat="1" ht="30" x14ac:dyDescent="0.25">
      <c r="A35" s="18" t="s">
        <v>156</v>
      </c>
      <c r="B35" s="86" t="s">
        <v>157</v>
      </c>
      <c r="C35" s="15" t="s">
        <v>119</v>
      </c>
      <c r="D35" s="15">
        <v>5.7019999999999996E-3</v>
      </c>
      <c r="E35" s="42">
        <v>1441.9</v>
      </c>
      <c r="F35" s="42" t="s">
        <v>111</v>
      </c>
      <c r="G35" s="42">
        <v>8.2200000000000006</v>
      </c>
      <c r="H35" s="55" t="s">
        <v>111</v>
      </c>
      <c r="I35" s="42">
        <v>9266.1</v>
      </c>
      <c r="J35" s="55">
        <f>I35/25528460.67*100</f>
        <v>3.6297135654909038E-2</v>
      </c>
    </row>
    <row r="36" spans="1:10" s="56" customFormat="1" ht="30" x14ac:dyDescent="0.25">
      <c r="A36" s="18" t="s">
        <v>158</v>
      </c>
      <c r="B36" s="86" t="s">
        <v>159</v>
      </c>
      <c r="C36" s="15" t="s">
        <v>119</v>
      </c>
      <c r="D36" s="15">
        <v>0.26173600000000002</v>
      </c>
      <c r="E36" s="42">
        <v>2897.3</v>
      </c>
      <c r="F36" s="42" t="s">
        <v>111</v>
      </c>
      <c r="G36" s="42">
        <v>758.33</v>
      </c>
      <c r="H36" s="55" t="s">
        <v>111</v>
      </c>
      <c r="I36" s="42">
        <v>854835.8</v>
      </c>
      <c r="J36" s="55" t="s">
        <v>45</v>
      </c>
    </row>
    <row r="37" spans="1:10" s="56" customFormat="1" ht="30" x14ac:dyDescent="0.25">
      <c r="A37" s="18" t="s">
        <v>160</v>
      </c>
      <c r="B37" s="86" t="s">
        <v>161</v>
      </c>
      <c r="C37" s="15" t="s">
        <v>119</v>
      </c>
      <c r="D37" s="15">
        <v>4.505E-2</v>
      </c>
      <c r="E37" s="42">
        <v>4090.6</v>
      </c>
      <c r="F37" s="42" t="s">
        <v>111</v>
      </c>
      <c r="G37" s="42">
        <v>184.28</v>
      </c>
      <c r="H37" s="55" t="s">
        <v>111</v>
      </c>
      <c r="I37" s="42">
        <v>207731.7</v>
      </c>
      <c r="J37" s="55">
        <f>I37/25528460.67*100</f>
        <v>0.81372591432478236</v>
      </c>
    </row>
    <row r="38" spans="1:10" s="56" customFormat="1" ht="30" x14ac:dyDescent="0.25">
      <c r="A38" s="18" t="s">
        <v>162</v>
      </c>
      <c r="B38" s="86" t="s">
        <v>163</v>
      </c>
      <c r="C38" s="15" t="s">
        <v>119</v>
      </c>
      <c r="D38" s="15">
        <v>5.9799999999999999E-2</v>
      </c>
      <c r="E38" s="42">
        <v>1544.4</v>
      </c>
      <c r="F38" s="42" t="s">
        <v>111</v>
      </c>
      <c r="G38" s="42">
        <v>92.36</v>
      </c>
      <c r="H38" s="55" t="s">
        <v>111</v>
      </c>
      <c r="I38" s="42">
        <v>104113.8</v>
      </c>
      <c r="J38" s="55">
        <f>I38/25528460.67*100</f>
        <v>0.40783422606577396</v>
      </c>
    </row>
    <row r="39" spans="1:10" s="56" customFormat="1" ht="30" x14ac:dyDescent="0.25">
      <c r="A39" s="18" t="s">
        <v>164</v>
      </c>
      <c r="B39" s="86" t="s">
        <v>165</v>
      </c>
      <c r="C39" s="15" t="s">
        <v>119</v>
      </c>
      <c r="D39" s="15">
        <v>0.12520999999999999</v>
      </c>
      <c r="E39" s="42">
        <v>3434.3</v>
      </c>
      <c r="F39" s="42" t="s">
        <v>111</v>
      </c>
      <c r="G39" s="42">
        <v>430.01</v>
      </c>
      <c r="H39" s="55" t="s">
        <v>111</v>
      </c>
      <c r="I39" s="42">
        <v>484733.5</v>
      </c>
      <c r="J39" s="55">
        <f>I39/25528460.67*100</f>
        <v>1.8987964306427567</v>
      </c>
    </row>
    <row r="40" spans="1:10" s="56" customFormat="1" ht="30" x14ac:dyDescent="0.25">
      <c r="A40" s="18" t="s">
        <v>166</v>
      </c>
      <c r="B40" s="86" t="s">
        <v>167</v>
      </c>
      <c r="C40" s="15" t="s">
        <v>119</v>
      </c>
      <c r="D40" s="15">
        <v>3.4976E-2</v>
      </c>
      <c r="E40" s="42">
        <v>2436.3000000000002</v>
      </c>
      <c r="F40" s="42" t="s">
        <v>111</v>
      </c>
      <c r="G40" s="42">
        <v>85.21</v>
      </c>
      <c r="H40" s="55" t="s">
        <v>111</v>
      </c>
      <c r="I40" s="42">
        <v>96053.91</v>
      </c>
      <c r="J40" s="55">
        <f>I40/25528460.67*100</f>
        <v>0.37626205215294717</v>
      </c>
    </row>
    <row r="41" spans="1:10" s="56" customFormat="1" ht="30" x14ac:dyDescent="0.25">
      <c r="A41" s="18" t="s">
        <v>168</v>
      </c>
      <c r="B41" s="86" t="s">
        <v>169</v>
      </c>
      <c r="C41" s="15" t="s">
        <v>119</v>
      </c>
      <c r="D41" s="15">
        <v>6.7347000000000004E-2</v>
      </c>
      <c r="E41" s="42">
        <v>34336.79</v>
      </c>
      <c r="F41" s="42" t="s">
        <v>111</v>
      </c>
      <c r="G41" s="42">
        <v>2312.48</v>
      </c>
      <c r="H41" s="55" t="s">
        <v>111</v>
      </c>
      <c r="I41" s="42">
        <v>2606768.62</v>
      </c>
      <c r="J41" s="55" t="s">
        <v>111</v>
      </c>
    </row>
    <row r="42" spans="1:10" s="56" customFormat="1" x14ac:dyDescent="0.25">
      <c r="A42" s="18" t="s">
        <v>170</v>
      </c>
      <c r="B42" s="86" t="s">
        <v>171</v>
      </c>
      <c r="C42" s="15" t="s">
        <v>12</v>
      </c>
      <c r="D42" s="15">
        <v>0.01</v>
      </c>
      <c r="E42" s="42">
        <v>82515.63</v>
      </c>
      <c r="F42" s="42" t="s">
        <v>111</v>
      </c>
      <c r="G42" s="42">
        <v>825.16</v>
      </c>
      <c r="H42" s="55" t="s">
        <v>111</v>
      </c>
      <c r="I42" s="42">
        <v>930170.69</v>
      </c>
      <c r="J42" s="55" t="s">
        <v>111</v>
      </c>
    </row>
    <row r="43" spans="1:10" s="56" customFormat="1" x14ac:dyDescent="0.25">
      <c r="A43" s="18" t="s">
        <v>172</v>
      </c>
      <c r="B43" s="86" t="s">
        <v>173</v>
      </c>
      <c r="C43" s="15" t="s">
        <v>12</v>
      </c>
      <c r="D43" s="15">
        <v>9.1E-4</v>
      </c>
      <c r="E43" s="42">
        <v>112726.39999999999</v>
      </c>
      <c r="F43" s="42" t="s">
        <v>111</v>
      </c>
      <c r="G43" s="42">
        <v>102.58</v>
      </c>
      <c r="H43" s="55" t="s">
        <v>111</v>
      </c>
      <c r="I43" s="42">
        <v>115634.43</v>
      </c>
      <c r="J43" s="55" t="s">
        <v>111</v>
      </c>
    </row>
    <row r="44" spans="1:10" s="56" customFormat="1" x14ac:dyDescent="0.25">
      <c r="A44" s="18" t="s">
        <v>174</v>
      </c>
      <c r="B44" s="86" t="s">
        <v>175</v>
      </c>
      <c r="C44" s="15" t="s">
        <v>12</v>
      </c>
      <c r="D44" s="15">
        <v>6.9499999999999998E-4</v>
      </c>
      <c r="E44" s="42">
        <v>118934.39999999999</v>
      </c>
      <c r="F44" s="42" t="s">
        <v>111</v>
      </c>
      <c r="G44" s="42">
        <v>82.66</v>
      </c>
      <c r="H44" s="55" t="s">
        <v>111</v>
      </c>
      <c r="I44" s="42">
        <v>93179.4</v>
      </c>
      <c r="J44" s="55">
        <f>I44/25528460.67*100</f>
        <v>0.36500203127993763</v>
      </c>
    </row>
    <row r="45" spans="1:10" s="56" customFormat="1" x14ac:dyDescent="0.25">
      <c r="A45" s="18" t="s">
        <v>176</v>
      </c>
      <c r="B45" s="86" t="s">
        <v>177</v>
      </c>
      <c r="C45" s="15" t="s">
        <v>12</v>
      </c>
      <c r="D45" s="15">
        <v>0</v>
      </c>
      <c r="E45" s="42">
        <v>0</v>
      </c>
      <c r="F45" s="42" t="s">
        <v>111</v>
      </c>
      <c r="G45" s="42">
        <v>0</v>
      </c>
      <c r="H45" s="55" t="s">
        <v>111</v>
      </c>
      <c r="I45" s="42">
        <v>0</v>
      </c>
      <c r="J45" s="55">
        <v>0</v>
      </c>
    </row>
    <row r="46" spans="1:10" s="56" customFormat="1" ht="45" x14ac:dyDescent="0.25">
      <c r="A46" s="18" t="s">
        <v>178</v>
      </c>
      <c r="B46" s="86" t="s">
        <v>179</v>
      </c>
      <c r="C46" s="15" t="s">
        <v>12</v>
      </c>
      <c r="D46" s="15">
        <v>0.17469899999999999</v>
      </c>
      <c r="E46" s="42">
        <v>55418.6</v>
      </c>
      <c r="F46" s="42" t="s">
        <v>111</v>
      </c>
      <c r="G46" s="42">
        <v>9681.57</v>
      </c>
      <c r="H46" s="55" t="s">
        <v>111</v>
      </c>
      <c r="I46" s="42">
        <v>10913656.279999999</v>
      </c>
      <c r="J46" s="55" t="s">
        <v>111</v>
      </c>
    </row>
    <row r="47" spans="1:10" s="56" customFormat="1" ht="30" x14ac:dyDescent="0.25">
      <c r="A47" s="18" t="s">
        <v>180</v>
      </c>
      <c r="B47" s="86" t="s">
        <v>181</v>
      </c>
      <c r="C47" s="15" t="s">
        <v>18</v>
      </c>
      <c r="D47" s="15">
        <v>1.0265E-2</v>
      </c>
      <c r="E47" s="42">
        <v>104621.2</v>
      </c>
      <c r="F47" s="42" t="s">
        <v>111</v>
      </c>
      <c r="G47" s="42">
        <v>1073.94</v>
      </c>
      <c r="H47" s="55" t="s">
        <v>111</v>
      </c>
      <c r="I47" s="42">
        <v>1210610.7</v>
      </c>
      <c r="J47" s="55" t="s">
        <v>111</v>
      </c>
    </row>
    <row r="48" spans="1:10" s="56" customFormat="1" ht="30" x14ac:dyDescent="0.25">
      <c r="A48" s="18" t="s">
        <v>182</v>
      </c>
      <c r="B48" s="86" t="s">
        <v>183</v>
      </c>
      <c r="C48" s="15" t="s">
        <v>18</v>
      </c>
      <c r="D48" s="15">
        <v>2.3270000000000001E-3</v>
      </c>
      <c r="E48" s="42">
        <v>207340.7</v>
      </c>
      <c r="F48" s="42" t="s">
        <v>111</v>
      </c>
      <c r="G48" s="42">
        <v>482.48</v>
      </c>
      <c r="H48" s="55" t="s">
        <v>111</v>
      </c>
      <c r="I48" s="42">
        <v>543880.9</v>
      </c>
      <c r="J48" s="55">
        <f>I48/25528460.67*100</f>
        <v>2.1304884263513251</v>
      </c>
    </row>
    <row r="49" spans="1:10" s="56" customFormat="1" ht="30" x14ac:dyDescent="0.25">
      <c r="A49" s="18" t="s">
        <v>184</v>
      </c>
      <c r="B49" s="86" t="s">
        <v>185</v>
      </c>
      <c r="C49" s="15" t="s">
        <v>18</v>
      </c>
      <c r="D49" s="15">
        <v>4.2999999999999999E-4</v>
      </c>
      <c r="E49" s="42">
        <v>270682</v>
      </c>
      <c r="F49" s="42" t="s">
        <v>111</v>
      </c>
      <c r="G49" s="42">
        <v>116.39</v>
      </c>
      <c r="H49" s="55" t="s">
        <v>111</v>
      </c>
      <c r="I49" s="42">
        <v>131201.9</v>
      </c>
      <c r="J49" s="55">
        <f t="shared" ref="J49:J51" si="0">I49/25528460.67*100</f>
        <v>0.51394363998681314</v>
      </c>
    </row>
    <row r="50" spans="1:10" s="56" customFormat="1" ht="30" x14ac:dyDescent="0.25">
      <c r="A50" s="18" t="s">
        <v>186</v>
      </c>
      <c r="B50" s="86" t="s">
        <v>187</v>
      </c>
      <c r="C50" s="15" t="s">
        <v>18</v>
      </c>
      <c r="D50" s="15">
        <v>1.8900000000000001E-4</v>
      </c>
      <c r="E50" s="42">
        <v>325685.09999999998</v>
      </c>
      <c r="F50" s="42" t="s">
        <v>111</v>
      </c>
      <c r="G50" s="42">
        <v>61.55</v>
      </c>
      <c r="H50" s="55" t="s">
        <v>111</v>
      </c>
      <c r="I50" s="42">
        <v>69382.899999999994</v>
      </c>
      <c r="J50" s="55">
        <f t="shared" si="0"/>
        <v>0.27178646177258908</v>
      </c>
    </row>
    <row r="51" spans="1:10" s="56" customFormat="1" ht="30" x14ac:dyDescent="0.25">
      <c r="A51" s="18" t="s">
        <v>188</v>
      </c>
      <c r="B51" s="86" t="s">
        <v>189</v>
      </c>
      <c r="C51" s="15" t="s">
        <v>18</v>
      </c>
      <c r="D51" s="15">
        <v>4.7199999999999998E-4</v>
      </c>
      <c r="E51" s="42">
        <v>211986</v>
      </c>
      <c r="F51" s="42" t="s">
        <v>111</v>
      </c>
      <c r="G51" s="42">
        <v>100.06</v>
      </c>
      <c r="H51" s="55" t="s">
        <v>111</v>
      </c>
      <c r="I51" s="42">
        <v>112793.7</v>
      </c>
      <c r="J51" s="55">
        <f t="shared" si="0"/>
        <v>0.44183510105860208</v>
      </c>
    </row>
    <row r="52" spans="1:10" s="56" customFormat="1" ht="30" x14ac:dyDescent="0.25">
      <c r="A52" s="18" t="s">
        <v>190</v>
      </c>
      <c r="B52" s="86" t="s">
        <v>191</v>
      </c>
      <c r="C52" s="15" t="s">
        <v>18</v>
      </c>
      <c r="D52" s="15">
        <v>4.0600000000000002E-3</v>
      </c>
      <c r="E52" s="42">
        <v>190739.87</v>
      </c>
      <c r="F52" s="42" t="s">
        <v>111</v>
      </c>
      <c r="G52" s="42">
        <v>775.13</v>
      </c>
      <c r="H52" s="55" t="s">
        <v>111</v>
      </c>
      <c r="I52" s="42">
        <v>873779.34</v>
      </c>
      <c r="J52" s="55" t="s">
        <v>111</v>
      </c>
    </row>
    <row r="53" spans="1:10" s="56" customFormat="1" ht="30" x14ac:dyDescent="0.25">
      <c r="A53" s="18" t="s">
        <v>192</v>
      </c>
      <c r="B53" s="86" t="s">
        <v>193</v>
      </c>
      <c r="C53" s="15" t="s">
        <v>18</v>
      </c>
      <c r="D53" s="15" t="s">
        <v>111</v>
      </c>
      <c r="E53" s="42" t="s">
        <v>111</v>
      </c>
      <c r="F53" s="42" t="s">
        <v>111</v>
      </c>
      <c r="G53" s="42" t="s">
        <v>111</v>
      </c>
      <c r="H53" s="55" t="s">
        <v>111</v>
      </c>
      <c r="I53" s="42" t="s">
        <v>111</v>
      </c>
      <c r="J53" s="55" t="s">
        <v>111</v>
      </c>
    </row>
    <row r="54" spans="1:10" s="56" customFormat="1" x14ac:dyDescent="0.25">
      <c r="A54" s="18" t="s">
        <v>194</v>
      </c>
      <c r="B54" s="86" t="s">
        <v>195</v>
      </c>
      <c r="C54" s="15" t="s">
        <v>111</v>
      </c>
      <c r="D54" s="15">
        <v>3.241E-3</v>
      </c>
      <c r="E54" s="42">
        <v>27684.5</v>
      </c>
      <c r="F54" s="42" t="s">
        <v>111</v>
      </c>
      <c r="G54" s="42">
        <v>89.73</v>
      </c>
      <c r="H54" s="55" t="s">
        <v>111</v>
      </c>
      <c r="I54" s="42">
        <v>101149.1</v>
      </c>
      <c r="J54" s="55" t="s">
        <v>111</v>
      </c>
    </row>
    <row r="55" spans="1:10" s="56" customFormat="1" ht="30" x14ac:dyDescent="0.25">
      <c r="A55" s="18" t="s">
        <v>196</v>
      </c>
      <c r="B55" s="86" t="s">
        <v>197</v>
      </c>
      <c r="C55" s="15" t="s">
        <v>198</v>
      </c>
      <c r="D55" s="15">
        <v>2.7049999999999999E-3</v>
      </c>
      <c r="E55" s="42">
        <v>29771.5</v>
      </c>
      <c r="F55" s="42" t="s">
        <v>111</v>
      </c>
      <c r="G55" s="42">
        <v>80.53</v>
      </c>
      <c r="H55" s="55" t="s">
        <v>111</v>
      </c>
      <c r="I55" s="42">
        <v>90778.3</v>
      </c>
      <c r="J55" s="55" t="s">
        <v>111</v>
      </c>
    </row>
    <row r="56" spans="1:10" s="56" customFormat="1" ht="30" x14ac:dyDescent="0.25">
      <c r="A56" s="18" t="s">
        <v>199</v>
      </c>
      <c r="B56" s="86" t="s">
        <v>200</v>
      </c>
      <c r="C56" s="15" t="s">
        <v>12</v>
      </c>
      <c r="D56" s="15">
        <v>5.6429999999999996E-3</v>
      </c>
      <c r="E56" s="42">
        <v>58761.9</v>
      </c>
      <c r="F56" s="42" t="s">
        <v>111</v>
      </c>
      <c r="G56" s="42">
        <v>331.59</v>
      </c>
      <c r="H56" s="55" t="s">
        <v>111</v>
      </c>
      <c r="I56" s="42">
        <v>373788.5</v>
      </c>
      <c r="J56" s="55" t="s">
        <v>111</v>
      </c>
    </row>
    <row r="57" spans="1:10" s="56" customFormat="1" x14ac:dyDescent="0.25">
      <c r="A57" s="23" t="s">
        <v>201</v>
      </c>
      <c r="B57" s="86" t="s">
        <v>202</v>
      </c>
      <c r="C57" s="15"/>
      <c r="D57" s="15" t="s">
        <v>111</v>
      </c>
      <c r="E57" s="15" t="s">
        <v>111</v>
      </c>
      <c r="F57" s="15" t="s">
        <v>111</v>
      </c>
      <c r="G57" s="15"/>
      <c r="H57" s="15" t="s">
        <v>111</v>
      </c>
      <c r="I57" s="42"/>
      <c r="J57" s="15" t="s">
        <v>111</v>
      </c>
    </row>
    <row r="58" spans="1:10" s="56" customFormat="1" ht="30" x14ac:dyDescent="0.25">
      <c r="A58" s="18" t="s">
        <v>203</v>
      </c>
      <c r="B58" s="86" t="s">
        <v>204</v>
      </c>
      <c r="C58" s="15"/>
      <c r="D58" s="15" t="s">
        <v>111</v>
      </c>
      <c r="E58" s="15" t="s">
        <v>111</v>
      </c>
      <c r="F58" s="15" t="s">
        <v>111</v>
      </c>
      <c r="G58" s="15">
        <v>0</v>
      </c>
      <c r="H58" s="15" t="s">
        <v>111</v>
      </c>
      <c r="I58" s="42">
        <v>0</v>
      </c>
      <c r="J58" s="15" t="s">
        <v>111</v>
      </c>
    </row>
    <row r="59" spans="1:10" s="56" customFormat="1" ht="30" x14ac:dyDescent="0.25">
      <c r="A59" s="23" t="s">
        <v>205</v>
      </c>
      <c r="B59" s="86" t="s">
        <v>206</v>
      </c>
      <c r="C59" s="15" t="s">
        <v>207</v>
      </c>
      <c r="D59" s="15"/>
      <c r="E59" s="15"/>
      <c r="F59" s="15" t="s">
        <v>111</v>
      </c>
      <c r="G59" s="15"/>
      <c r="H59" s="15" t="s">
        <v>111</v>
      </c>
      <c r="I59" s="42"/>
      <c r="J59" s="15" t="s">
        <v>111</v>
      </c>
    </row>
    <row r="60" spans="1:10" s="56" customFormat="1" x14ac:dyDescent="0.25">
      <c r="A60" s="23" t="s">
        <v>208</v>
      </c>
      <c r="B60" s="86" t="s">
        <v>209</v>
      </c>
      <c r="C60" s="15" t="s">
        <v>207</v>
      </c>
      <c r="D60" s="15"/>
      <c r="E60" s="15"/>
      <c r="F60" s="15" t="s">
        <v>111</v>
      </c>
      <c r="G60" s="15"/>
      <c r="H60" s="15" t="s">
        <v>111</v>
      </c>
      <c r="I60" s="42"/>
      <c r="J60" s="15" t="s">
        <v>111</v>
      </c>
    </row>
    <row r="61" spans="1:10" s="56" customFormat="1" ht="30" x14ac:dyDescent="0.25">
      <c r="A61" s="23" t="s">
        <v>210</v>
      </c>
      <c r="B61" s="86" t="s">
        <v>211</v>
      </c>
      <c r="C61" s="15" t="s">
        <v>17</v>
      </c>
      <c r="D61" s="15"/>
      <c r="E61" s="15"/>
      <c r="F61" s="15" t="s">
        <v>111</v>
      </c>
      <c r="G61" s="15"/>
      <c r="H61" s="15" t="s">
        <v>111</v>
      </c>
      <c r="I61" s="42"/>
      <c r="J61" s="15" t="s">
        <v>111</v>
      </c>
    </row>
    <row r="62" spans="1:10" s="56" customFormat="1" x14ac:dyDescent="0.25">
      <c r="A62" s="23" t="s">
        <v>212</v>
      </c>
      <c r="B62" s="86" t="s">
        <v>213</v>
      </c>
      <c r="C62" s="15" t="s">
        <v>12</v>
      </c>
      <c r="D62" s="15"/>
      <c r="E62" s="15"/>
      <c r="F62" s="15" t="s">
        <v>111</v>
      </c>
      <c r="G62" s="15"/>
      <c r="H62" s="15" t="s">
        <v>111</v>
      </c>
      <c r="I62" s="42"/>
      <c r="J62" s="15" t="s">
        <v>111</v>
      </c>
    </row>
    <row r="63" spans="1:10" s="56" customFormat="1" x14ac:dyDescent="0.25">
      <c r="A63" s="18" t="s">
        <v>214</v>
      </c>
      <c r="B63" s="86" t="s">
        <v>215</v>
      </c>
      <c r="C63" s="15" t="s">
        <v>216</v>
      </c>
      <c r="D63" s="57" t="s">
        <v>111</v>
      </c>
      <c r="E63" s="57" t="s">
        <v>111</v>
      </c>
      <c r="F63" s="57" t="s">
        <v>111</v>
      </c>
      <c r="G63" s="58">
        <v>181.09</v>
      </c>
      <c r="H63" s="57" t="s">
        <v>217</v>
      </c>
      <c r="I63" s="58">
        <v>204136.56</v>
      </c>
      <c r="J63" s="59" t="s">
        <v>111</v>
      </c>
    </row>
    <row r="64" spans="1:10" s="56" customFormat="1" x14ac:dyDescent="0.25">
      <c r="A64" s="23" t="s">
        <v>218</v>
      </c>
      <c r="B64" s="86" t="s">
        <v>219</v>
      </c>
      <c r="C64" s="15" t="s">
        <v>216</v>
      </c>
      <c r="D64" s="57" t="s">
        <v>111</v>
      </c>
      <c r="E64" s="57" t="s">
        <v>111</v>
      </c>
      <c r="F64" s="57" t="s">
        <v>111</v>
      </c>
      <c r="G64" s="58"/>
      <c r="H64" s="57"/>
      <c r="I64" s="58"/>
      <c r="J64" s="59" t="s">
        <v>111</v>
      </c>
    </row>
    <row r="65" spans="1:10" s="56" customFormat="1" x14ac:dyDescent="0.25">
      <c r="A65" s="23" t="s">
        <v>220</v>
      </c>
      <c r="B65" s="110" t="s">
        <v>221</v>
      </c>
      <c r="C65" s="60"/>
      <c r="D65" s="111" t="s">
        <v>45</v>
      </c>
      <c r="E65" s="111" t="s">
        <v>45</v>
      </c>
      <c r="F65" s="111" t="s">
        <v>45</v>
      </c>
      <c r="G65" s="113">
        <v>22646.45</v>
      </c>
      <c r="H65" s="111" t="s">
        <v>45</v>
      </c>
      <c r="I65" s="113">
        <v>25528460.670000002</v>
      </c>
      <c r="J65" s="111">
        <f>I65/I65*100</f>
        <v>100</v>
      </c>
    </row>
    <row r="66" spans="1:10" s="56" customFormat="1" ht="30" x14ac:dyDescent="0.25">
      <c r="A66" s="18" t="s">
        <v>222</v>
      </c>
      <c r="B66" s="110"/>
      <c r="C66" s="61"/>
      <c r="D66" s="112"/>
      <c r="E66" s="112"/>
      <c r="F66" s="112"/>
      <c r="G66" s="114"/>
      <c r="H66" s="112"/>
      <c r="I66" s="114"/>
      <c r="J66" s="112"/>
    </row>
    <row r="67" spans="1:10" s="56" customFormat="1" x14ac:dyDescent="0.25">
      <c r="A67" s="18" t="s">
        <v>223</v>
      </c>
      <c r="B67" s="86" t="s">
        <v>224</v>
      </c>
      <c r="C67" s="15" t="s">
        <v>2</v>
      </c>
      <c r="D67" s="57">
        <v>0.28000000000000003</v>
      </c>
      <c r="E67" s="58">
        <v>4680.5</v>
      </c>
      <c r="F67" s="57" t="s">
        <v>217</v>
      </c>
      <c r="G67" s="58">
        <v>1310.54</v>
      </c>
      <c r="H67" s="57" t="s">
        <v>217</v>
      </c>
      <c r="I67" s="58">
        <v>1477320.63</v>
      </c>
      <c r="J67" s="59" t="s">
        <v>111</v>
      </c>
    </row>
    <row r="68" spans="1:10" s="56" customFormat="1" x14ac:dyDescent="0.25">
      <c r="A68" s="18" t="s">
        <v>113</v>
      </c>
      <c r="B68" s="86" t="s">
        <v>225</v>
      </c>
      <c r="C68" s="15" t="s">
        <v>111</v>
      </c>
      <c r="D68" s="15" t="s">
        <v>111</v>
      </c>
      <c r="E68" s="15" t="s">
        <v>111</v>
      </c>
      <c r="F68" s="15" t="s">
        <v>111</v>
      </c>
      <c r="G68" s="15" t="s">
        <v>111</v>
      </c>
      <c r="H68" s="15" t="s">
        <v>111</v>
      </c>
      <c r="I68" s="42" t="s">
        <v>111</v>
      </c>
      <c r="J68" s="15" t="s">
        <v>111</v>
      </c>
    </row>
    <row r="69" spans="1:10" s="56" customFormat="1" x14ac:dyDescent="0.25">
      <c r="A69" s="18" t="s">
        <v>114</v>
      </c>
      <c r="B69" s="86" t="s">
        <v>226</v>
      </c>
      <c r="C69" s="15" t="s">
        <v>111</v>
      </c>
      <c r="D69" s="15" t="s">
        <v>111</v>
      </c>
      <c r="E69" s="15" t="s">
        <v>111</v>
      </c>
      <c r="F69" s="15" t="s">
        <v>111</v>
      </c>
      <c r="G69" s="15" t="s">
        <v>111</v>
      </c>
      <c r="H69" s="15" t="s">
        <v>111</v>
      </c>
      <c r="I69" s="42" t="s">
        <v>111</v>
      </c>
      <c r="J69" s="15" t="s">
        <v>111</v>
      </c>
    </row>
    <row r="70" spans="1:10" s="56" customFormat="1" ht="30" x14ac:dyDescent="0.25">
      <c r="A70" s="18" t="s">
        <v>227</v>
      </c>
      <c r="B70" s="86" t="s">
        <v>228</v>
      </c>
      <c r="C70" s="15" t="s">
        <v>119</v>
      </c>
      <c r="D70" s="62">
        <v>0.266791</v>
      </c>
      <c r="E70" s="58">
        <v>2853.1</v>
      </c>
      <c r="F70" s="57" t="s">
        <v>217</v>
      </c>
      <c r="G70" s="58">
        <v>761.18</v>
      </c>
      <c r="H70" s="57" t="s">
        <v>217</v>
      </c>
      <c r="I70" s="58">
        <v>858048.53</v>
      </c>
      <c r="J70" s="59" t="s">
        <v>111</v>
      </c>
    </row>
    <row r="71" spans="1:10" s="56" customFormat="1" ht="30" x14ac:dyDescent="0.25">
      <c r="A71" s="18" t="s">
        <v>229</v>
      </c>
      <c r="B71" s="86" t="s">
        <v>230</v>
      </c>
      <c r="C71" s="15" t="s">
        <v>119</v>
      </c>
      <c r="D71" s="62">
        <v>0.43239300000000003</v>
      </c>
      <c r="E71" s="58">
        <v>3487</v>
      </c>
      <c r="F71" s="57" t="s">
        <v>217</v>
      </c>
      <c r="G71" s="58">
        <v>1507.75</v>
      </c>
      <c r="H71" s="57" t="s">
        <v>217</v>
      </c>
      <c r="I71" s="58">
        <v>1699627.77</v>
      </c>
      <c r="J71" s="59" t="s">
        <v>111</v>
      </c>
    </row>
    <row r="72" spans="1:10" s="56" customFormat="1" ht="30" x14ac:dyDescent="0.25">
      <c r="A72" s="18" t="s">
        <v>231</v>
      </c>
      <c r="B72" s="86" t="s">
        <v>232</v>
      </c>
      <c r="C72" s="15" t="s">
        <v>119</v>
      </c>
      <c r="D72" s="57">
        <v>5.0757999999999998E-2</v>
      </c>
      <c r="E72" s="58">
        <v>1507.7</v>
      </c>
      <c r="F72" s="57" t="s">
        <v>217</v>
      </c>
      <c r="G72" s="58">
        <v>76.53</v>
      </c>
      <c r="H72" s="57" t="s">
        <v>217</v>
      </c>
      <c r="I72" s="58">
        <v>86269.28</v>
      </c>
      <c r="J72" s="59" t="s">
        <v>111</v>
      </c>
    </row>
    <row r="73" spans="1:10" s="56" customFormat="1" ht="30" x14ac:dyDescent="0.25">
      <c r="A73" s="18" t="s">
        <v>233</v>
      </c>
      <c r="B73" s="86" t="s">
        <v>234</v>
      </c>
      <c r="C73" s="15" t="s">
        <v>119</v>
      </c>
      <c r="D73" s="62">
        <v>0.14730799999999999</v>
      </c>
      <c r="E73" s="58">
        <v>2006.3</v>
      </c>
      <c r="F73" s="57" t="s">
        <v>217</v>
      </c>
      <c r="G73" s="58">
        <v>295.54000000000002</v>
      </c>
      <c r="H73" s="57" t="s">
        <v>217</v>
      </c>
      <c r="I73" s="58">
        <v>333150.71999999997</v>
      </c>
      <c r="J73" s="59" t="s">
        <v>111</v>
      </c>
    </row>
    <row r="74" spans="1:10" s="56" customFormat="1" ht="30" x14ac:dyDescent="0.25">
      <c r="A74" s="18" t="s">
        <v>124</v>
      </c>
      <c r="B74" s="86" t="s">
        <v>235</v>
      </c>
      <c r="C74" s="15" t="s">
        <v>119</v>
      </c>
      <c r="D74" s="57">
        <v>7.5463000000000002E-2</v>
      </c>
      <c r="E74" s="58">
        <v>3179.3</v>
      </c>
      <c r="F74" s="57" t="s">
        <v>217</v>
      </c>
      <c r="G74" s="58">
        <v>239.92</v>
      </c>
      <c r="H74" s="57" t="s">
        <v>217</v>
      </c>
      <c r="I74" s="58">
        <v>270452.46000000002</v>
      </c>
      <c r="J74" s="59" t="s">
        <v>111</v>
      </c>
    </row>
    <row r="75" spans="1:10" s="56" customFormat="1" ht="30" x14ac:dyDescent="0.25">
      <c r="A75" s="18" t="s">
        <v>126</v>
      </c>
      <c r="B75" s="86" t="s">
        <v>236</v>
      </c>
      <c r="C75" s="15" t="s">
        <v>119</v>
      </c>
      <c r="D75" s="57">
        <v>7.1845000000000006E-2</v>
      </c>
      <c r="E75" s="58">
        <v>774.2</v>
      </c>
      <c r="F75" s="57" t="s">
        <v>217</v>
      </c>
      <c r="G75" s="58">
        <v>55.62</v>
      </c>
      <c r="H75" s="57" t="s">
        <v>217</v>
      </c>
      <c r="I75" s="58">
        <v>62698.26</v>
      </c>
      <c r="J75" s="59" t="s">
        <v>111</v>
      </c>
    </row>
    <row r="76" spans="1:10" s="56" customFormat="1" x14ac:dyDescent="0.25">
      <c r="A76" s="18" t="s">
        <v>237</v>
      </c>
      <c r="B76" s="86" t="s">
        <v>238</v>
      </c>
      <c r="C76" s="15" t="s">
        <v>132</v>
      </c>
      <c r="D76" s="63">
        <v>2.5557189999999999</v>
      </c>
      <c r="E76" s="58">
        <v>405</v>
      </c>
      <c r="F76" s="57" t="s">
        <v>217</v>
      </c>
      <c r="G76" s="58">
        <v>1035.07</v>
      </c>
      <c r="H76" s="57" t="s">
        <v>217</v>
      </c>
      <c r="I76" s="58">
        <v>1166794.04</v>
      </c>
      <c r="J76" s="59" t="s">
        <v>111</v>
      </c>
    </row>
    <row r="77" spans="1:10" s="56" customFormat="1" x14ac:dyDescent="0.25">
      <c r="A77" s="18" t="s">
        <v>239</v>
      </c>
      <c r="B77" s="86" t="s">
        <v>240</v>
      </c>
      <c r="C77" s="15" t="s">
        <v>8</v>
      </c>
      <c r="D77" s="57">
        <v>0.54</v>
      </c>
      <c r="E77" s="58">
        <v>1070.9000000000001</v>
      </c>
      <c r="F77" s="57" t="s">
        <v>217</v>
      </c>
      <c r="G77" s="58">
        <v>578.29</v>
      </c>
      <c r="H77" s="57" t="s">
        <v>217</v>
      </c>
      <c r="I77" s="58">
        <v>651883.76</v>
      </c>
      <c r="J77" s="59" t="s">
        <v>111</v>
      </c>
    </row>
    <row r="78" spans="1:10" s="56" customFormat="1" x14ac:dyDescent="0.25">
      <c r="A78" s="18" t="s">
        <v>241</v>
      </c>
      <c r="B78" s="86" t="s">
        <v>242</v>
      </c>
      <c r="C78" s="15" t="s">
        <v>10</v>
      </c>
      <c r="D78" s="62">
        <v>1.343847</v>
      </c>
      <c r="E78" s="58">
        <v>2247.9</v>
      </c>
      <c r="F78" s="57" t="s">
        <v>217</v>
      </c>
      <c r="G78" s="58">
        <v>3020.83</v>
      </c>
      <c r="H78" s="57" t="s">
        <v>217</v>
      </c>
      <c r="I78" s="58">
        <v>3405263.85</v>
      </c>
      <c r="J78" s="59" t="s">
        <v>111</v>
      </c>
    </row>
    <row r="79" spans="1:10" s="56" customFormat="1" x14ac:dyDescent="0.25">
      <c r="A79" s="18" t="s">
        <v>135</v>
      </c>
      <c r="B79" s="86" t="s">
        <v>243</v>
      </c>
      <c r="C79" s="15" t="s">
        <v>139</v>
      </c>
      <c r="D79" s="64">
        <v>0.238314</v>
      </c>
      <c r="E79" s="42">
        <v>2553.35</v>
      </c>
      <c r="F79" s="57" t="s">
        <v>217</v>
      </c>
      <c r="G79" s="58">
        <v>608.5</v>
      </c>
      <c r="H79" s="57" t="s">
        <v>217</v>
      </c>
      <c r="I79" s="42">
        <v>685938.2</v>
      </c>
      <c r="J79" s="65">
        <f>I79/25528460.67*100</f>
        <v>2.6869548025905314</v>
      </c>
    </row>
    <row r="80" spans="1:10" s="56" customFormat="1" x14ac:dyDescent="0.25">
      <c r="A80" s="18" t="s">
        <v>244</v>
      </c>
      <c r="B80" s="86" t="s">
        <v>245</v>
      </c>
      <c r="C80" s="15" t="s">
        <v>139</v>
      </c>
      <c r="D80" s="62">
        <v>6.0443999999999998E-2</v>
      </c>
      <c r="E80" s="58">
        <v>2781.17</v>
      </c>
      <c r="F80" s="57" t="s">
        <v>217</v>
      </c>
      <c r="G80" s="58">
        <v>168.11</v>
      </c>
      <c r="H80" s="57" t="s">
        <v>217</v>
      </c>
      <c r="I80" s="58">
        <v>189503.8</v>
      </c>
      <c r="J80" s="59" t="s">
        <v>111</v>
      </c>
    </row>
    <row r="81" spans="1:10" s="56" customFormat="1" x14ac:dyDescent="0.25">
      <c r="A81" s="18" t="s">
        <v>246</v>
      </c>
      <c r="B81" s="86" t="s">
        <v>247</v>
      </c>
      <c r="C81" s="15" t="s">
        <v>139</v>
      </c>
      <c r="D81" s="57">
        <v>2.8843000000000001E-2</v>
      </c>
      <c r="E81" s="58">
        <v>3966.07</v>
      </c>
      <c r="F81" s="57" t="s">
        <v>217</v>
      </c>
      <c r="G81" s="58">
        <v>114.39</v>
      </c>
      <c r="H81" s="57" t="s">
        <v>217</v>
      </c>
      <c r="I81" s="58">
        <v>128947.4</v>
      </c>
      <c r="J81" s="59" t="s">
        <v>111</v>
      </c>
    </row>
    <row r="82" spans="1:10" s="56" customFormat="1" x14ac:dyDescent="0.25">
      <c r="A82" s="18" t="s">
        <v>248</v>
      </c>
      <c r="B82" s="86" t="s">
        <v>249</v>
      </c>
      <c r="C82" s="15" t="s">
        <v>139</v>
      </c>
      <c r="D82" s="62">
        <v>8.0342999999999998E-2</v>
      </c>
      <c r="E82" s="58">
        <v>756</v>
      </c>
      <c r="F82" s="57" t="s">
        <v>217</v>
      </c>
      <c r="G82" s="58">
        <v>60.74</v>
      </c>
      <c r="H82" s="57" t="s">
        <v>217</v>
      </c>
      <c r="I82" s="58">
        <v>68469.8</v>
      </c>
      <c r="J82" s="59" t="s">
        <v>111</v>
      </c>
    </row>
    <row r="83" spans="1:10" s="56" customFormat="1" x14ac:dyDescent="0.25">
      <c r="A83" s="18" t="s">
        <v>250</v>
      </c>
      <c r="B83" s="86" t="s">
        <v>251</v>
      </c>
      <c r="C83" s="15" t="s">
        <v>139</v>
      </c>
      <c r="D83" s="57">
        <v>4.3251999999999999E-2</v>
      </c>
      <c r="E83" s="58">
        <v>1386.3</v>
      </c>
      <c r="F83" s="57" t="s">
        <v>217</v>
      </c>
      <c r="G83" s="58">
        <v>59.96</v>
      </c>
      <c r="H83" s="57" t="s">
        <v>217</v>
      </c>
      <c r="I83" s="58">
        <v>67590.600000000006</v>
      </c>
      <c r="J83" s="59" t="s">
        <v>111</v>
      </c>
    </row>
    <row r="84" spans="1:10" s="56" customFormat="1" x14ac:dyDescent="0.25">
      <c r="A84" s="18" t="s">
        <v>252</v>
      </c>
      <c r="B84" s="86" t="s">
        <v>253</v>
      </c>
      <c r="C84" s="15" t="s">
        <v>139</v>
      </c>
      <c r="D84" s="62">
        <v>1.583E-3</v>
      </c>
      <c r="E84" s="58">
        <v>11642.3</v>
      </c>
      <c r="F84" s="57" t="s">
        <v>217</v>
      </c>
      <c r="G84" s="58">
        <v>18.43</v>
      </c>
      <c r="H84" s="57" t="s">
        <v>217</v>
      </c>
      <c r="I84" s="58">
        <v>20775.400000000001</v>
      </c>
      <c r="J84" s="59" t="s">
        <v>111</v>
      </c>
    </row>
    <row r="85" spans="1:10" s="56" customFormat="1" ht="30" x14ac:dyDescent="0.25">
      <c r="A85" s="18" t="s">
        <v>254</v>
      </c>
      <c r="B85" s="86" t="s">
        <v>255</v>
      </c>
      <c r="C85" s="15" t="s">
        <v>139</v>
      </c>
      <c r="D85" s="57">
        <v>1.7746999999999999E-2</v>
      </c>
      <c r="E85" s="58">
        <v>4740</v>
      </c>
      <c r="F85" s="57" t="s">
        <v>217</v>
      </c>
      <c r="G85" s="58">
        <v>84.12</v>
      </c>
      <c r="H85" s="57" t="s">
        <v>217</v>
      </c>
      <c r="I85" s="58">
        <v>94825.2</v>
      </c>
      <c r="J85" s="59" t="s">
        <v>111</v>
      </c>
    </row>
    <row r="86" spans="1:10" s="56" customFormat="1" x14ac:dyDescent="0.25">
      <c r="A86" s="18" t="s">
        <v>256</v>
      </c>
      <c r="B86" s="86" t="s">
        <v>257</v>
      </c>
      <c r="C86" s="15" t="s">
        <v>139</v>
      </c>
      <c r="D86" s="62">
        <v>2.212E-3</v>
      </c>
      <c r="E86" s="58">
        <v>37146.400000000001</v>
      </c>
      <c r="F86" s="57" t="s">
        <v>217</v>
      </c>
      <c r="G86" s="58">
        <v>82.17</v>
      </c>
      <c r="H86" s="57" t="s">
        <v>217</v>
      </c>
      <c r="I86" s="58">
        <v>92627</v>
      </c>
      <c r="J86" s="65">
        <f>I86/25528460.67*100</f>
        <v>0.36283817186381101</v>
      </c>
    </row>
    <row r="87" spans="1:10" s="56" customFormat="1" x14ac:dyDescent="0.25">
      <c r="A87" s="18" t="s">
        <v>258</v>
      </c>
      <c r="B87" s="86" t="s">
        <v>259</v>
      </c>
      <c r="C87" s="15" t="s">
        <v>139</v>
      </c>
      <c r="D87" s="62">
        <v>3.8899999999999998E-3</v>
      </c>
      <c r="E87" s="58">
        <v>5290.9</v>
      </c>
      <c r="F87" s="57" t="s">
        <v>217</v>
      </c>
      <c r="G87" s="58">
        <v>20.58</v>
      </c>
      <c r="H87" s="57" t="s">
        <v>217</v>
      </c>
      <c r="I87" s="58">
        <v>23199</v>
      </c>
      <c r="J87" s="65">
        <f t="shared" ref="J87:J89" si="1">I87/25528460.67*100</f>
        <v>9.0875044523395454E-2</v>
      </c>
    </row>
    <row r="88" spans="1:10" s="56" customFormat="1" ht="30" x14ac:dyDescent="0.25">
      <c r="A88" s="18" t="s">
        <v>260</v>
      </c>
      <c r="B88" s="86" t="s">
        <v>261</v>
      </c>
      <c r="C88" s="15" t="s">
        <v>119</v>
      </c>
      <c r="D88" s="62">
        <v>5.7019999999999996E-3</v>
      </c>
      <c r="E88" s="58">
        <v>1441.9</v>
      </c>
      <c r="F88" s="57" t="s">
        <v>217</v>
      </c>
      <c r="G88" s="58">
        <v>8.2200000000000006</v>
      </c>
      <c r="H88" s="57" t="s">
        <v>217</v>
      </c>
      <c r="I88" s="58">
        <v>9266.1</v>
      </c>
      <c r="J88" s="65">
        <f t="shared" si="1"/>
        <v>3.6297135654909038E-2</v>
      </c>
    </row>
    <row r="89" spans="1:10" s="56" customFormat="1" ht="30" x14ac:dyDescent="0.25">
      <c r="A89" s="18" t="s">
        <v>262</v>
      </c>
      <c r="B89" s="86" t="s">
        <v>263</v>
      </c>
      <c r="C89" s="15" t="s">
        <v>119</v>
      </c>
      <c r="D89" s="62">
        <v>5.7019999999999996E-3</v>
      </c>
      <c r="E89" s="58">
        <v>1441.9</v>
      </c>
      <c r="F89" s="57" t="s">
        <v>217</v>
      </c>
      <c r="G89" s="58">
        <v>8.2200000000000006</v>
      </c>
      <c r="H89" s="57" t="s">
        <v>217</v>
      </c>
      <c r="I89" s="58">
        <v>9266.1</v>
      </c>
      <c r="J89" s="65">
        <f t="shared" si="1"/>
        <v>3.6297135654909038E-2</v>
      </c>
    </row>
    <row r="90" spans="1:10" s="56" customFormat="1" ht="30" x14ac:dyDescent="0.25">
      <c r="A90" s="18" t="s">
        <v>264</v>
      </c>
      <c r="B90" s="86" t="s">
        <v>265</v>
      </c>
      <c r="C90" s="15" t="s">
        <v>119</v>
      </c>
      <c r="D90" s="57">
        <v>0.26173600000000002</v>
      </c>
      <c r="E90" s="58">
        <v>2897.3</v>
      </c>
      <c r="F90" s="57" t="s">
        <v>217</v>
      </c>
      <c r="G90" s="58">
        <v>758.33</v>
      </c>
      <c r="H90" s="57" t="s">
        <v>217</v>
      </c>
      <c r="I90" s="58">
        <v>854835.8</v>
      </c>
      <c r="J90" s="59" t="s">
        <v>111</v>
      </c>
    </row>
    <row r="91" spans="1:10" s="56" customFormat="1" ht="30" x14ac:dyDescent="0.25">
      <c r="A91" s="18" t="s">
        <v>266</v>
      </c>
      <c r="B91" s="86" t="s">
        <v>267</v>
      </c>
      <c r="C91" s="15" t="s">
        <v>119</v>
      </c>
      <c r="D91" s="62">
        <v>4.505E-2</v>
      </c>
      <c r="E91" s="58">
        <v>4090.6</v>
      </c>
      <c r="F91" s="57" t="s">
        <v>217</v>
      </c>
      <c r="G91" s="58">
        <v>184.28</v>
      </c>
      <c r="H91" s="57" t="s">
        <v>217</v>
      </c>
      <c r="I91" s="58">
        <v>207731.7</v>
      </c>
      <c r="J91" s="65">
        <f>I91/25528460.67*100</f>
        <v>0.81372591432478236</v>
      </c>
    </row>
    <row r="92" spans="1:10" s="56" customFormat="1" ht="30" x14ac:dyDescent="0.25">
      <c r="A92" s="18" t="s">
        <v>268</v>
      </c>
      <c r="B92" s="86" t="s">
        <v>269</v>
      </c>
      <c r="C92" s="15" t="s">
        <v>119</v>
      </c>
      <c r="D92" s="62">
        <v>5.9799999999999999E-2</v>
      </c>
      <c r="E92" s="58">
        <v>1544.4</v>
      </c>
      <c r="F92" s="57" t="s">
        <v>217</v>
      </c>
      <c r="G92" s="58">
        <v>92.36</v>
      </c>
      <c r="H92" s="57" t="s">
        <v>217</v>
      </c>
      <c r="I92" s="58">
        <v>104113.8</v>
      </c>
      <c r="J92" s="65">
        <f t="shared" ref="J92:J94" si="2">I92/25528460.67*100</f>
        <v>0.40783422606577396</v>
      </c>
    </row>
    <row r="93" spans="1:10" s="56" customFormat="1" ht="30" x14ac:dyDescent="0.25">
      <c r="A93" s="18" t="s">
        <v>270</v>
      </c>
      <c r="B93" s="86" t="s">
        <v>271</v>
      </c>
      <c r="C93" s="15" t="s">
        <v>119</v>
      </c>
      <c r="D93" s="62">
        <v>0.12520999999999999</v>
      </c>
      <c r="E93" s="58">
        <v>3434.3</v>
      </c>
      <c r="F93" s="57" t="s">
        <v>217</v>
      </c>
      <c r="G93" s="58">
        <v>430.01</v>
      </c>
      <c r="H93" s="57" t="s">
        <v>217</v>
      </c>
      <c r="I93" s="58">
        <v>484733.5</v>
      </c>
      <c r="J93" s="65">
        <f t="shared" si="2"/>
        <v>1.8987964306427567</v>
      </c>
    </row>
    <row r="94" spans="1:10" s="56" customFormat="1" ht="30" x14ac:dyDescent="0.25">
      <c r="A94" s="18" t="s">
        <v>272</v>
      </c>
      <c r="B94" s="86" t="s">
        <v>273</v>
      </c>
      <c r="C94" s="15" t="s">
        <v>119</v>
      </c>
      <c r="D94" s="62">
        <v>3.4976E-2</v>
      </c>
      <c r="E94" s="58">
        <v>2436.3000000000002</v>
      </c>
      <c r="F94" s="57" t="s">
        <v>217</v>
      </c>
      <c r="G94" s="58">
        <v>85.21</v>
      </c>
      <c r="H94" s="57" t="s">
        <v>217</v>
      </c>
      <c r="I94" s="58">
        <v>96053.91</v>
      </c>
      <c r="J94" s="65">
        <f t="shared" si="2"/>
        <v>0.37626205215294717</v>
      </c>
    </row>
    <row r="95" spans="1:10" s="56" customFormat="1" ht="30" x14ac:dyDescent="0.25">
      <c r="A95" s="18" t="s">
        <v>274</v>
      </c>
      <c r="B95" s="86" t="s">
        <v>275</v>
      </c>
      <c r="C95" s="15" t="s">
        <v>12</v>
      </c>
      <c r="D95" s="57">
        <v>6.7347000000000004E-2</v>
      </c>
      <c r="E95" s="58">
        <v>34336.79</v>
      </c>
      <c r="F95" s="57" t="s">
        <v>217</v>
      </c>
      <c r="G95" s="58">
        <v>2312.48</v>
      </c>
      <c r="H95" s="57" t="s">
        <v>217</v>
      </c>
      <c r="I95" s="58">
        <v>2606768.62</v>
      </c>
      <c r="J95" s="57" t="s">
        <v>111</v>
      </c>
    </row>
    <row r="96" spans="1:10" s="56" customFormat="1" x14ac:dyDescent="0.25">
      <c r="A96" s="18" t="s">
        <v>276</v>
      </c>
      <c r="B96" s="86" t="s">
        <v>277</v>
      </c>
      <c r="C96" s="15" t="s">
        <v>12</v>
      </c>
      <c r="D96" s="57">
        <v>0.01</v>
      </c>
      <c r="E96" s="58">
        <v>82515.63</v>
      </c>
      <c r="F96" s="57" t="s">
        <v>217</v>
      </c>
      <c r="G96" s="58">
        <v>825.16</v>
      </c>
      <c r="H96" s="57" t="s">
        <v>217</v>
      </c>
      <c r="I96" s="58">
        <v>930170.69</v>
      </c>
      <c r="J96" s="59" t="s">
        <v>111</v>
      </c>
    </row>
    <row r="97" spans="1:10" s="56" customFormat="1" x14ac:dyDescent="0.25">
      <c r="A97" s="18" t="s">
        <v>278</v>
      </c>
      <c r="B97" s="86" t="s">
        <v>279</v>
      </c>
      <c r="C97" s="15" t="s">
        <v>12</v>
      </c>
      <c r="D97" s="62">
        <v>9.1E-4</v>
      </c>
      <c r="E97" s="58">
        <v>112726.39999999999</v>
      </c>
      <c r="F97" s="57" t="s">
        <v>217</v>
      </c>
      <c r="G97" s="58">
        <v>102.58</v>
      </c>
      <c r="H97" s="57" t="s">
        <v>217</v>
      </c>
      <c r="I97" s="58">
        <v>115634.43</v>
      </c>
      <c r="J97" s="59" t="s">
        <v>111</v>
      </c>
    </row>
    <row r="98" spans="1:10" s="56" customFormat="1" x14ac:dyDescent="0.25">
      <c r="A98" s="18" t="s">
        <v>280</v>
      </c>
      <c r="B98" s="86" t="s">
        <v>281</v>
      </c>
      <c r="C98" s="15" t="s">
        <v>12</v>
      </c>
      <c r="D98" s="62">
        <v>6.9499999999999998E-4</v>
      </c>
      <c r="E98" s="58">
        <v>118934.39999999999</v>
      </c>
      <c r="F98" s="57" t="s">
        <v>217</v>
      </c>
      <c r="G98" s="58">
        <v>82.66</v>
      </c>
      <c r="H98" s="57" t="s">
        <v>217</v>
      </c>
      <c r="I98" s="58">
        <v>93179.4</v>
      </c>
      <c r="J98" s="65">
        <f>I98/225528460.67*100</f>
        <v>4.1316027131645651E-2</v>
      </c>
    </row>
    <row r="99" spans="1:10" s="56" customFormat="1" x14ac:dyDescent="0.25">
      <c r="A99" s="18" t="s">
        <v>282</v>
      </c>
      <c r="B99" s="86" t="s">
        <v>283</v>
      </c>
      <c r="C99" s="15" t="s">
        <v>12</v>
      </c>
      <c r="D99" s="15">
        <v>0</v>
      </c>
      <c r="E99" s="15">
        <v>0</v>
      </c>
      <c r="F99" s="15"/>
      <c r="G99" s="15">
        <v>0</v>
      </c>
      <c r="H99" s="15"/>
      <c r="I99" s="42">
        <v>0</v>
      </c>
      <c r="J99" s="65">
        <f>I99/25528460.67*100</f>
        <v>0</v>
      </c>
    </row>
    <row r="100" spans="1:10" s="56" customFormat="1" ht="30" x14ac:dyDescent="0.25">
      <c r="A100" s="18" t="s">
        <v>284</v>
      </c>
      <c r="B100" s="86" t="s">
        <v>285</v>
      </c>
      <c r="C100" s="15" t="s">
        <v>18</v>
      </c>
      <c r="D100" s="62">
        <v>0.17469899999999999</v>
      </c>
      <c r="E100" s="58">
        <v>55418.6</v>
      </c>
      <c r="F100" s="57" t="s">
        <v>111</v>
      </c>
      <c r="G100" s="58">
        <v>9681.57</v>
      </c>
      <c r="H100" s="57" t="s">
        <v>111</v>
      </c>
      <c r="I100" s="58">
        <v>10913656.279999999</v>
      </c>
      <c r="J100" s="66" t="s">
        <v>111</v>
      </c>
    </row>
    <row r="101" spans="1:10" s="56" customFormat="1" ht="30" x14ac:dyDescent="0.25">
      <c r="A101" s="18" t="s">
        <v>286</v>
      </c>
      <c r="B101" s="86" t="s">
        <v>287</v>
      </c>
      <c r="C101" s="15" t="s">
        <v>18</v>
      </c>
      <c r="D101" s="62">
        <v>1.0265E-2</v>
      </c>
      <c r="E101" s="58">
        <v>104621.2</v>
      </c>
      <c r="F101" s="57" t="s">
        <v>217</v>
      </c>
      <c r="G101" s="58">
        <v>1073.94</v>
      </c>
      <c r="H101" s="57" t="s">
        <v>217</v>
      </c>
      <c r="I101" s="58">
        <v>1210610.7</v>
      </c>
      <c r="J101" s="59" t="s">
        <v>111</v>
      </c>
    </row>
    <row r="102" spans="1:10" s="56" customFormat="1" ht="30" x14ac:dyDescent="0.25">
      <c r="A102" s="18" t="s">
        <v>288</v>
      </c>
      <c r="B102" s="86" t="s">
        <v>289</v>
      </c>
      <c r="C102" s="15" t="s">
        <v>18</v>
      </c>
      <c r="D102" s="62">
        <v>2.3270000000000001E-3</v>
      </c>
      <c r="E102" s="58">
        <v>207340.7</v>
      </c>
      <c r="F102" s="57" t="s">
        <v>217</v>
      </c>
      <c r="G102" s="58">
        <v>482.48</v>
      </c>
      <c r="H102" s="57" t="s">
        <v>217</v>
      </c>
      <c r="I102" s="58">
        <v>543880.9</v>
      </c>
      <c r="J102" s="65">
        <f>I102/25528460.67*100</f>
        <v>2.1304884263513251</v>
      </c>
    </row>
    <row r="103" spans="1:10" s="56" customFormat="1" ht="30" x14ac:dyDescent="0.25">
      <c r="A103" s="18" t="s">
        <v>290</v>
      </c>
      <c r="B103" s="86" t="s">
        <v>291</v>
      </c>
      <c r="C103" s="15" t="s">
        <v>18</v>
      </c>
      <c r="D103" s="62">
        <v>4.2999999999999999E-4</v>
      </c>
      <c r="E103" s="58">
        <v>270682</v>
      </c>
      <c r="F103" s="57" t="s">
        <v>217</v>
      </c>
      <c r="G103" s="58">
        <v>116.39</v>
      </c>
      <c r="H103" s="57" t="s">
        <v>217</v>
      </c>
      <c r="I103" s="58">
        <v>131201.9</v>
      </c>
      <c r="J103" s="65">
        <f t="shared" ref="J103:J105" si="3">I103/25528460.67*100</f>
        <v>0.51394363998681314</v>
      </c>
    </row>
    <row r="104" spans="1:10" s="56" customFormat="1" ht="30" x14ac:dyDescent="0.25">
      <c r="A104" s="18" t="s">
        <v>292</v>
      </c>
      <c r="B104" s="86" t="s">
        <v>293</v>
      </c>
      <c r="C104" s="15" t="s">
        <v>18</v>
      </c>
      <c r="D104" s="62">
        <v>1.8900000000000001E-4</v>
      </c>
      <c r="E104" s="58">
        <v>325685.09999999998</v>
      </c>
      <c r="F104" s="57" t="s">
        <v>111</v>
      </c>
      <c r="G104" s="58">
        <v>61.55</v>
      </c>
      <c r="H104" s="57" t="s">
        <v>111</v>
      </c>
      <c r="I104" s="58">
        <v>69382.899999999994</v>
      </c>
      <c r="J104" s="65">
        <f t="shared" si="3"/>
        <v>0.27178646177258908</v>
      </c>
    </row>
    <row r="105" spans="1:10" s="56" customFormat="1" ht="30" x14ac:dyDescent="0.25">
      <c r="A105" s="18" t="s">
        <v>294</v>
      </c>
      <c r="B105" s="86" t="s">
        <v>295</v>
      </c>
      <c r="C105" s="15" t="s">
        <v>18</v>
      </c>
      <c r="D105" s="62">
        <v>4.7199999999999998E-4</v>
      </c>
      <c r="E105" s="58">
        <v>211986</v>
      </c>
      <c r="F105" s="57" t="s">
        <v>217</v>
      </c>
      <c r="G105" s="58">
        <v>100.06</v>
      </c>
      <c r="H105" s="57" t="s">
        <v>217</v>
      </c>
      <c r="I105" s="58">
        <v>112793.7</v>
      </c>
      <c r="J105" s="65">
        <f t="shared" si="3"/>
        <v>0.44183510105860208</v>
      </c>
    </row>
    <row r="106" spans="1:10" s="56" customFormat="1" ht="30" x14ac:dyDescent="0.25">
      <c r="A106" s="18" t="s">
        <v>296</v>
      </c>
      <c r="B106" s="86" t="s">
        <v>297</v>
      </c>
      <c r="C106" s="15" t="s">
        <v>18</v>
      </c>
      <c r="D106" s="67">
        <v>4.0600000000000002E-3</v>
      </c>
      <c r="E106" s="68">
        <v>190739.87</v>
      </c>
      <c r="F106" s="67" t="s">
        <v>111</v>
      </c>
      <c r="G106" s="69">
        <v>775.13</v>
      </c>
      <c r="H106" s="67" t="s">
        <v>111</v>
      </c>
      <c r="I106" s="68">
        <v>873779.34</v>
      </c>
      <c r="J106" s="15" t="s">
        <v>111</v>
      </c>
    </row>
    <row r="107" spans="1:10" s="56" customFormat="1" x14ac:dyDescent="0.25">
      <c r="A107" s="18" t="s">
        <v>298</v>
      </c>
      <c r="B107" s="86" t="s">
        <v>299</v>
      </c>
      <c r="C107" s="15" t="s">
        <v>111</v>
      </c>
      <c r="D107" s="15" t="s">
        <v>111</v>
      </c>
      <c r="E107" s="15" t="s">
        <v>111</v>
      </c>
      <c r="F107" s="15" t="s">
        <v>111</v>
      </c>
      <c r="G107" s="15" t="s">
        <v>111</v>
      </c>
      <c r="H107" s="15" t="s">
        <v>111</v>
      </c>
      <c r="I107" s="42" t="s">
        <v>111</v>
      </c>
      <c r="J107" s="15" t="s">
        <v>111</v>
      </c>
    </row>
    <row r="108" spans="1:10" s="56" customFormat="1" ht="30" x14ac:dyDescent="0.25">
      <c r="A108" s="18" t="s">
        <v>300</v>
      </c>
      <c r="B108" s="86" t="s">
        <v>301</v>
      </c>
      <c r="C108" s="15" t="s">
        <v>198</v>
      </c>
      <c r="D108" s="57">
        <v>3.241E-3</v>
      </c>
      <c r="E108" s="58">
        <v>27684.5</v>
      </c>
      <c r="F108" s="57" t="s">
        <v>217</v>
      </c>
      <c r="G108" s="58">
        <v>89.73</v>
      </c>
      <c r="H108" s="57" t="s">
        <v>217</v>
      </c>
      <c r="I108" s="58">
        <v>101149.1</v>
      </c>
      <c r="J108" s="59" t="s">
        <v>111</v>
      </c>
    </row>
    <row r="109" spans="1:10" s="56" customFormat="1" ht="30" x14ac:dyDescent="0.25">
      <c r="A109" s="18" t="s">
        <v>302</v>
      </c>
      <c r="B109" s="86" t="s">
        <v>303</v>
      </c>
      <c r="C109" s="15" t="s">
        <v>12</v>
      </c>
      <c r="D109" s="57">
        <v>2.7049999999999999E-3</v>
      </c>
      <c r="E109" s="58">
        <v>29771.5</v>
      </c>
      <c r="F109" s="57" t="s">
        <v>217</v>
      </c>
      <c r="G109" s="58">
        <v>80.53</v>
      </c>
      <c r="H109" s="57" t="s">
        <v>217</v>
      </c>
      <c r="I109" s="58">
        <v>90778.3</v>
      </c>
      <c r="J109" s="59" t="s">
        <v>111</v>
      </c>
    </row>
    <row r="110" spans="1:10" s="56" customFormat="1" ht="30" x14ac:dyDescent="0.25">
      <c r="A110" s="18" t="s">
        <v>304</v>
      </c>
      <c r="B110" s="86" t="s">
        <v>305</v>
      </c>
      <c r="C110" s="15" t="s">
        <v>18</v>
      </c>
      <c r="D110" s="57">
        <v>5.6429999999999996E-3</v>
      </c>
      <c r="E110" s="58">
        <v>58761.9</v>
      </c>
      <c r="F110" s="57" t="s">
        <v>217</v>
      </c>
      <c r="G110" s="58">
        <v>331.59</v>
      </c>
      <c r="H110" s="57" t="s">
        <v>217</v>
      </c>
      <c r="I110" s="58">
        <v>373788.5</v>
      </c>
      <c r="J110" s="59" t="s">
        <v>111</v>
      </c>
    </row>
    <row r="111" spans="1:10" s="56" customFormat="1" x14ac:dyDescent="0.25">
      <c r="A111" s="18" t="s">
        <v>306</v>
      </c>
      <c r="B111" s="86" t="s">
        <v>307</v>
      </c>
      <c r="C111" s="15" t="s">
        <v>216</v>
      </c>
      <c r="D111" s="57" t="s">
        <v>111</v>
      </c>
      <c r="E111" s="57" t="s">
        <v>111</v>
      </c>
      <c r="F111" s="57" t="s">
        <v>111</v>
      </c>
      <c r="G111" s="58">
        <v>181.09</v>
      </c>
      <c r="H111" s="57" t="s">
        <v>217</v>
      </c>
      <c r="I111" s="58">
        <v>204136.56</v>
      </c>
      <c r="J111" s="59" t="s">
        <v>111</v>
      </c>
    </row>
    <row r="112" spans="1:10" s="56" customFormat="1" ht="30" x14ac:dyDescent="0.25">
      <c r="A112" s="18" t="s">
        <v>308</v>
      </c>
      <c r="B112" s="86" t="s">
        <v>309</v>
      </c>
      <c r="C112" s="15" t="s">
        <v>216</v>
      </c>
      <c r="D112" s="15" t="s">
        <v>111</v>
      </c>
      <c r="E112" s="15" t="s">
        <v>111</v>
      </c>
      <c r="F112" s="15" t="s">
        <v>111</v>
      </c>
      <c r="G112" s="42">
        <v>0</v>
      </c>
      <c r="H112" s="15" t="s">
        <v>111</v>
      </c>
      <c r="I112" s="42">
        <v>0</v>
      </c>
      <c r="J112" s="15">
        <f>I112/23661189.96*100</f>
        <v>0</v>
      </c>
    </row>
    <row r="113" spans="1:10" s="56" customFormat="1" x14ac:dyDescent="0.25">
      <c r="A113" s="18" t="s">
        <v>310</v>
      </c>
      <c r="B113" s="86" t="s">
        <v>311</v>
      </c>
      <c r="C113" s="15" t="s">
        <v>2</v>
      </c>
      <c r="D113" s="57"/>
      <c r="E113" s="58"/>
      <c r="F113" s="57" t="s">
        <v>217</v>
      </c>
      <c r="G113" s="58"/>
      <c r="H113" s="57" t="s">
        <v>217</v>
      </c>
      <c r="I113" s="58"/>
      <c r="J113" s="59" t="s">
        <v>111</v>
      </c>
    </row>
    <row r="114" spans="1:10" s="56" customFormat="1" x14ac:dyDescent="0.25">
      <c r="A114" s="18" t="s">
        <v>113</v>
      </c>
      <c r="B114" s="86" t="s">
        <v>312</v>
      </c>
      <c r="C114" s="15" t="s">
        <v>111</v>
      </c>
      <c r="D114" s="15" t="s">
        <v>111</v>
      </c>
      <c r="E114" s="15" t="s">
        <v>111</v>
      </c>
      <c r="F114" s="15" t="s">
        <v>111</v>
      </c>
      <c r="G114" s="15" t="s">
        <v>111</v>
      </c>
      <c r="H114" s="15" t="s">
        <v>111</v>
      </c>
      <c r="I114" s="42" t="s">
        <v>111</v>
      </c>
      <c r="J114" s="15" t="s">
        <v>111</v>
      </c>
    </row>
    <row r="115" spans="1:10" s="56" customFormat="1" x14ac:dyDescent="0.25">
      <c r="A115" s="18" t="s">
        <v>114</v>
      </c>
      <c r="B115" s="86" t="s">
        <v>313</v>
      </c>
      <c r="C115" s="15" t="s">
        <v>111</v>
      </c>
      <c r="D115" s="15" t="s">
        <v>111</v>
      </c>
      <c r="E115" s="15" t="s">
        <v>111</v>
      </c>
      <c r="F115" s="15" t="s">
        <v>111</v>
      </c>
      <c r="G115" s="15" t="s">
        <v>111</v>
      </c>
      <c r="H115" s="15" t="s">
        <v>111</v>
      </c>
      <c r="I115" s="42" t="s">
        <v>111</v>
      </c>
      <c r="J115" s="15" t="s">
        <v>111</v>
      </c>
    </row>
    <row r="116" spans="1:10" s="56" customFormat="1" ht="30" x14ac:dyDescent="0.25">
      <c r="A116" s="18" t="s">
        <v>227</v>
      </c>
      <c r="B116" s="86" t="s">
        <v>314</v>
      </c>
      <c r="C116" s="15" t="s">
        <v>119</v>
      </c>
      <c r="D116" s="62"/>
      <c r="E116" s="58"/>
      <c r="F116" s="57" t="s">
        <v>217</v>
      </c>
      <c r="G116" s="58"/>
      <c r="H116" s="57" t="s">
        <v>217</v>
      </c>
      <c r="I116" s="58"/>
      <c r="J116" s="59" t="s">
        <v>111</v>
      </c>
    </row>
    <row r="117" spans="1:10" s="56" customFormat="1" ht="30" x14ac:dyDescent="0.25">
      <c r="A117" s="18" t="s">
        <v>315</v>
      </c>
      <c r="B117" s="86" t="s">
        <v>316</v>
      </c>
      <c r="C117" s="15" t="s">
        <v>119</v>
      </c>
      <c r="D117" s="62"/>
      <c r="E117" s="58"/>
      <c r="F117" s="57" t="s">
        <v>217</v>
      </c>
      <c r="G117" s="58"/>
      <c r="H117" s="57" t="s">
        <v>217</v>
      </c>
      <c r="I117" s="58"/>
      <c r="J117" s="59" t="s">
        <v>111</v>
      </c>
    </row>
    <row r="118" spans="1:10" s="56" customFormat="1" ht="30" x14ac:dyDescent="0.25">
      <c r="A118" s="18" t="s">
        <v>231</v>
      </c>
      <c r="B118" s="86" t="s">
        <v>317</v>
      </c>
      <c r="C118" s="15" t="s">
        <v>119</v>
      </c>
      <c r="D118" s="57"/>
      <c r="E118" s="58"/>
      <c r="F118" s="57" t="s">
        <v>217</v>
      </c>
      <c r="G118" s="58"/>
      <c r="H118" s="57" t="s">
        <v>217</v>
      </c>
      <c r="I118" s="58"/>
      <c r="J118" s="59" t="s">
        <v>111</v>
      </c>
    </row>
    <row r="119" spans="1:10" s="56" customFormat="1" ht="30" x14ac:dyDescent="0.25">
      <c r="A119" s="18" t="s">
        <v>233</v>
      </c>
      <c r="B119" s="86" t="s">
        <v>318</v>
      </c>
      <c r="C119" s="15" t="s">
        <v>119</v>
      </c>
      <c r="D119" s="57"/>
      <c r="E119" s="58"/>
      <c r="F119" s="57" t="s">
        <v>217</v>
      </c>
      <c r="G119" s="58"/>
      <c r="H119" s="57" t="s">
        <v>217</v>
      </c>
      <c r="I119" s="58"/>
      <c r="J119" s="59" t="s">
        <v>111</v>
      </c>
    </row>
    <row r="120" spans="1:10" s="56" customFormat="1" ht="30" x14ac:dyDescent="0.25">
      <c r="A120" s="18" t="s">
        <v>124</v>
      </c>
      <c r="B120" s="86" t="s">
        <v>319</v>
      </c>
      <c r="C120" s="15" t="s">
        <v>119</v>
      </c>
      <c r="D120" s="57"/>
      <c r="E120" s="58"/>
      <c r="F120" s="57" t="s">
        <v>217</v>
      </c>
      <c r="G120" s="58"/>
      <c r="H120" s="57" t="s">
        <v>217</v>
      </c>
      <c r="I120" s="58"/>
      <c r="J120" s="59" t="s">
        <v>111</v>
      </c>
    </row>
    <row r="121" spans="1:10" s="56" customFormat="1" ht="30" x14ac:dyDescent="0.25">
      <c r="A121" s="18" t="s">
        <v>126</v>
      </c>
      <c r="B121" s="86" t="s">
        <v>320</v>
      </c>
      <c r="C121" s="15" t="s">
        <v>119</v>
      </c>
      <c r="D121" s="57"/>
      <c r="E121" s="58"/>
      <c r="F121" s="57" t="s">
        <v>217</v>
      </c>
      <c r="G121" s="58"/>
      <c r="H121" s="57" t="s">
        <v>217</v>
      </c>
      <c r="I121" s="58"/>
      <c r="J121" s="59" t="s">
        <v>111</v>
      </c>
    </row>
    <row r="122" spans="1:10" s="56" customFormat="1" x14ac:dyDescent="0.25">
      <c r="A122" s="18" t="s">
        <v>321</v>
      </c>
      <c r="B122" s="86" t="s">
        <v>322</v>
      </c>
      <c r="C122" s="15" t="s">
        <v>132</v>
      </c>
      <c r="D122" s="62"/>
      <c r="E122" s="58"/>
      <c r="F122" s="57" t="s">
        <v>217</v>
      </c>
      <c r="G122" s="58"/>
      <c r="H122" s="57" t="s">
        <v>217</v>
      </c>
      <c r="I122" s="58"/>
      <c r="J122" s="59" t="s">
        <v>111</v>
      </c>
    </row>
    <row r="123" spans="1:10" s="56" customFormat="1" x14ac:dyDescent="0.25">
      <c r="A123" s="18" t="s">
        <v>239</v>
      </c>
      <c r="B123" s="86" t="s">
        <v>323</v>
      </c>
      <c r="C123" s="15" t="s">
        <v>8</v>
      </c>
      <c r="D123" s="57"/>
      <c r="E123" s="58"/>
      <c r="F123" s="57" t="s">
        <v>217</v>
      </c>
      <c r="G123" s="58"/>
      <c r="H123" s="57" t="s">
        <v>217</v>
      </c>
      <c r="I123" s="58"/>
      <c r="J123" s="59" t="s">
        <v>111</v>
      </c>
    </row>
    <row r="124" spans="1:10" s="56" customFormat="1" x14ac:dyDescent="0.25">
      <c r="A124" s="18" t="s">
        <v>241</v>
      </c>
      <c r="B124" s="86" t="s">
        <v>324</v>
      </c>
      <c r="C124" s="15" t="s">
        <v>10</v>
      </c>
      <c r="D124" s="62"/>
      <c r="E124" s="58"/>
      <c r="F124" s="57" t="s">
        <v>217</v>
      </c>
      <c r="G124" s="58"/>
      <c r="H124" s="57" t="s">
        <v>217</v>
      </c>
      <c r="I124" s="58"/>
      <c r="J124" s="59" t="s">
        <v>111</v>
      </c>
    </row>
    <row r="125" spans="1:10" s="56" customFormat="1" x14ac:dyDescent="0.25">
      <c r="A125" s="18" t="s">
        <v>135</v>
      </c>
      <c r="B125" s="86" t="s">
        <v>325</v>
      </c>
      <c r="C125" s="15" t="s">
        <v>139</v>
      </c>
      <c r="D125" s="64"/>
      <c r="E125" s="38"/>
      <c r="F125" s="57" t="s">
        <v>217</v>
      </c>
      <c r="G125" s="58"/>
      <c r="H125" s="57" t="s">
        <v>217</v>
      </c>
      <c r="I125" s="42"/>
      <c r="J125" s="59">
        <v>0</v>
      </c>
    </row>
    <row r="126" spans="1:10" s="56" customFormat="1" x14ac:dyDescent="0.25">
      <c r="A126" s="18" t="s">
        <v>244</v>
      </c>
      <c r="B126" s="86" t="s">
        <v>326</v>
      </c>
      <c r="C126" s="15" t="s">
        <v>139</v>
      </c>
      <c r="D126" s="62"/>
      <c r="E126" s="58"/>
      <c r="F126" s="57" t="s">
        <v>217</v>
      </c>
      <c r="G126" s="58"/>
      <c r="H126" s="57" t="s">
        <v>217</v>
      </c>
      <c r="I126" s="58"/>
      <c r="J126" s="59" t="s">
        <v>111</v>
      </c>
    </row>
    <row r="127" spans="1:10" s="56" customFormat="1" x14ac:dyDescent="0.25">
      <c r="A127" s="18" t="s">
        <v>327</v>
      </c>
      <c r="B127" s="86" t="s">
        <v>328</v>
      </c>
      <c r="C127" s="15" t="s">
        <v>139</v>
      </c>
      <c r="D127" s="57"/>
      <c r="E127" s="58"/>
      <c r="F127" s="57" t="s">
        <v>217</v>
      </c>
      <c r="G127" s="58"/>
      <c r="H127" s="57" t="s">
        <v>217</v>
      </c>
      <c r="I127" s="58"/>
      <c r="J127" s="59" t="s">
        <v>111</v>
      </c>
    </row>
    <row r="128" spans="1:10" s="56" customFormat="1" x14ac:dyDescent="0.25">
      <c r="A128" s="18" t="s">
        <v>329</v>
      </c>
      <c r="B128" s="86" t="s">
        <v>330</v>
      </c>
      <c r="C128" s="15" t="s">
        <v>139</v>
      </c>
      <c r="D128" s="62"/>
      <c r="E128" s="58"/>
      <c r="F128" s="57" t="s">
        <v>217</v>
      </c>
      <c r="G128" s="58"/>
      <c r="H128" s="57" t="s">
        <v>217</v>
      </c>
      <c r="I128" s="58"/>
      <c r="J128" s="59" t="s">
        <v>111</v>
      </c>
    </row>
    <row r="129" spans="1:10" s="56" customFormat="1" x14ac:dyDescent="0.25">
      <c r="A129" s="18" t="s">
        <v>331</v>
      </c>
      <c r="B129" s="86" t="s">
        <v>332</v>
      </c>
      <c r="C129" s="15" t="s">
        <v>139</v>
      </c>
      <c r="D129" s="57"/>
      <c r="E129" s="58"/>
      <c r="F129" s="57" t="s">
        <v>217</v>
      </c>
      <c r="G129" s="58"/>
      <c r="H129" s="57" t="s">
        <v>217</v>
      </c>
      <c r="I129" s="58"/>
      <c r="J129" s="59" t="s">
        <v>111</v>
      </c>
    </row>
    <row r="130" spans="1:10" s="56" customFormat="1" x14ac:dyDescent="0.25">
      <c r="A130" s="18" t="s">
        <v>333</v>
      </c>
      <c r="B130" s="86" t="s">
        <v>334</v>
      </c>
      <c r="C130" s="15" t="s">
        <v>139</v>
      </c>
      <c r="D130" s="62"/>
      <c r="E130" s="58"/>
      <c r="F130" s="57" t="s">
        <v>217</v>
      </c>
      <c r="G130" s="58"/>
      <c r="H130" s="57" t="s">
        <v>217</v>
      </c>
      <c r="I130" s="58"/>
      <c r="J130" s="59" t="s">
        <v>111</v>
      </c>
    </row>
    <row r="131" spans="1:10" s="56" customFormat="1" ht="30" x14ac:dyDescent="0.25">
      <c r="A131" s="18" t="s">
        <v>335</v>
      </c>
      <c r="B131" s="86" t="s">
        <v>336</v>
      </c>
      <c r="C131" s="15" t="s">
        <v>139</v>
      </c>
      <c r="D131" s="57"/>
      <c r="E131" s="58"/>
      <c r="F131" s="57" t="s">
        <v>217</v>
      </c>
      <c r="G131" s="58"/>
      <c r="H131" s="57" t="s">
        <v>217</v>
      </c>
      <c r="I131" s="58"/>
      <c r="J131" s="59" t="s">
        <v>111</v>
      </c>
    </row>
    <row r="132" spans="1:10" s="56" customFormat="1" x14ac:dyDescent="0.25">
      <c r="A132" s="18" t="s">
        <v>256</v>
      </c>
      <c r="B132" s="86" t="s">
        <v>337</v>
      </c>
      <c r="C132" s="15" t="s">
        <v>139</v>
      </c>
      <c r="D132" s="62"/>
      <c r="E132" s="58"/>
      <c r="F132" s="57" t="s">
        <v>217</v>
      </c>
      <c r="G132" s="58"/>
      <c r="H132" s="57" t="s">
        <v>217</v>
      </c>
      <c r="I132" s="58"/>
      <c r="J132" s="59" t="s">
        <v>111</v>
      </c>
    </row>
    <row r="133" spans="1:10" s="56" customFormat="1" x14ac:dyDescent="0.25">
      <c r="A133" s="18" t="s">
        <v>258</v>
      </c>
      <c r="B133" s="86" t="s">
        <v>338</v>
      </c>
      <c r="C133" s="15" t="s">
        <v>139</v>
      </c>
      <c r="D133" s="62"/>
      <c r="E133" s="58"/>
      <c r="F133" s="57" t="s">
        <v>217</v>
      </c>
      <c r="G133" s="58"/>
      <c r="H133" s="57" t="s">
        <v>217</v>
      </c>
      <c r="I133" s="58"/>
      <c r="J133" s="59" t="s">
        <v>111</v>
      </c>
    </row>
    <row r="134" spans="1:10" s="56" customFormat="1" ht="30" x14ac:dyDescent="0.25">
      <c r="A134" s="18" t="s">
        <v>260</v>
      </c>
      <c r="B134" s="86" t="s">
        <v>339</v>
      </c>
      <c r="C134" s="15" t="s">
        <v>119</v>
      </c>
      <c r="D134" s="62"/>
      <c r="E134" s="58"/>
      <c r="F134" s="57" t="s">
        <v>217</v>
      </c>
      <c r="G134" s="58"/>
      <c r="H134" s="57" t="s">
        <v>217</v>
      </c>
      <c r="I134" s="58"/>
      <c r="J134" s="59" t="s">
        <v>45</v>
      </c>
    </row>
    <row r="135" spans="1:10" s="56" customFormat="1" ht="30" x14ac:dyDescent="0.25">
      <c r="A135" s="18" t="s">
        <v>262</v>
      </c>
      <c r="B135" s="86" t="s">
        <v>340</v>
      </c>
      <c r="C135" s="15" t="s">
        <v>119</v>
      </c>
      <c r="D135" s="62"/>
      <c r="E135" s="58"/>
      <c r="F135" s="57" t="s">
        <v>217</v>
      </c>
      <c r="G135" s="58"/>
      <c r="H135" s="57" t="s">
        <v>217</v>
      </c>
      <c r="I135" s="58"/>
      <c r="J135" s="59" t="s">
        <v>111</v>
      </c>
    </row>
    <row r="136" spans="1:10" s="56" customFormat="1" ht="30" x14ac:dyDescent="0.25">
      <c r="A136" s="18" t="s">
        <v>264</v>
      </c>
      <c r="B136" s="86" t="s">
        <v>341</v>
      </c>
      <c r="C136" s="15" t="s">
        <v>119</v>
      </c>
      <c r="D136" s="57"/>
      <c r="E136" s="58"/>
      <c r="F136" s="57" t="s">
        <v>217</v>
      </c>
      <c r="G136" s="58"/>
      <c r="H136" s="57" t="s">
        <v>217</v>
      </c>
      <c r="I136" s="58"/>
      <c r="J136" s="59" t="s">
        <v>111</v>
      </c>
    </row>
    <row r="137" spans="1:10" s="56" customFormat="1" ht="30" x14ac:dyDescent="0.25">
      <c r="A137" s="18" t="s">
        <v>342</v>
      </c>
      <c r="B137" s="86" t="s">
        <v>343</v>
      </c>
      <c r="C137" s="15" t="s">
        <v>119</v>
      </c>
      <c r="D137" s="62"/>
      <c r="E137" s="58"/>
      <c r="F137" s="57" t="s">
        <v>217</v>
      </c>
      <c r="G137" s="58"/>
      <c r="H137" s="57" t="s">
        <v>217</v>
      </c>
      <c r="I137" s="58"/>
      <c r="J137" s="59" t="s">
        <v>111</v>
      </c>
    </row>
    <row r="138" spans="1:10" s="56" customFormat="1" ht="30" x14ac:dyDescent="0.25">
      <c r="A138" s="18" t="s">
        <v>268</v>
      </c>
      <c r="B138" s="86" t="s">
        <v>344</v>
      </c>
      <c r="C138" s="15" t="s">
        <v>119</v>
      </c>
      <c r="D138" s="62"/>
      <c r="E138" s="58"/>
      <c r="F138" s="57" t="s">
        <v>217</v>
      </c>
      <c r="G138" s="58"/>
      <c r="H138" s="57" t="s">
        <v>217</v>
      </c>
      <c r="I138" s="58"/>
      <c r="J138" s="59" t="s">
        <v>111</v>
      </c>
    </row>
    <row r="139" spans="1:10" s="56" customFormat="1" ht="30" x14ac:dyDescent="0.25">
      <c r="A139" s="18" t="s">
        <v>270</v>
      </c>
      <c r="B139" s="86" t="s">
        <v>345</v>
      </c>
      <c r="C139" s="15" t="s">
        <v>119</v>
      </c>
      <c r="D139" s="62"/>
      <c r="E139" s="58"/>
      <c r="F139" s="57" t="s">
        <v>217</v>
      </c>
      <c r="G139" s="58"/>
      <c r="H139" s="57" t="s">
        <v>217</v>
      </c>
      <c r="I139" s="58"/>
      <c r="J139" s="59" t="s">
        <v>111</v>
      </c>
    </row>
    <row r="140" spans="1:10" s="56" customFormat="1" ht="30" x14ac:dyDescent="0.25">
      <c r="A140" s="18" t="s">
        <v>272</v>
      </c>
      <c r="B140" s="86" t="s">
        <v>346</v>
      </c>
      <c r="C140" s="15" t="s">
        <v>119</v>
      </c>
      <c r="D140" s="62"/>
      <c r="E140" s="58"/>
      <c r="F140" s="57" t="s">
        <v>217</v>
      </c>
      <c r="G140" s="58"/>
      <c r="H140" s="57" t="s">
        <v>217</v>
      </c>
      <c r="I140" s="58"/>
      <c r="J140" s="59" t="s">
        <v>111</v>
      </c>
    </row>
    <row r="141" spans="1:10" s="56" customFormat="1" ht="30" x14ac:dyDescent="0.25">
      <c r="A141" s="18" t="s">
        <v>347</v>
      </c>
      <c r="B141" s="86" t="s">
        <v>348</v>
      </c>
      <c r="C141" s="15" t="s">
        <v>12</v>
      </c>
      <c r="D141" s="57"/>
      <c r="E141" s="58"/>
      <c r="F141" s="57" t="s">
        <v>217</v>
      </c>
      <c r="G141" s="58"/>
      <c r="H141" s="57" t="s">
        <v>217</v>
      </c>
      <c r="I141" s="58"/>
      <c r="J141" s="57" t="s">
        <v>111</v>
      </c>
    </row>
    <row r="142" spans="1:10" s="56" customFormat="1" x14ac:dyDescent="0.25">
      <c r="A142" s="18" t="s">
        <v>276</v>
      </c>
      <c r="B142" s="86" t="s">
        <v>349</v>
      </c>
      <c r="C142" s="15" t="s">
        <v>12</v>
      </c>
      <c r="D142" s="57"/>
      <c r="E142" s="58"/>
      <c r="F142" s="57" t="s">
        <v>217</v>
      </c>
      <c r="G142" s="58"/>
      <c r="H142" s="57" t="s">
        <v>217</v>
      </c>
      <c r="I142" s="58"/>
      <c r="J142" s="59" t="s">
        <v>111</v>
      </c>
    </row>
    <row r="143" spans="1:10" s="56" customFormat="1" x14ac:dyDescent="0.25">
      <c r="A143" s="18" t="s">
        <v>278</v>
      </c>
      <c r="B143" s="86" t="s">
        <v>350</v>
      </c>
      <c r="C143" s="15" t="s">
        <v>12</v>
      </c>
      <c r="D143" s="62"/>
      <c r="E143" s="58"/>
      <c r="F143" s="57" t="s">
        <v>217</v>
      </c>
      <c r="G143" s="58"/>
      <c r="H143" s="57" t="s">
        <v>217</v>
      </c>
      <c r="I143" s="58"/>
      <c r="J143" s="59" t="s">
        <v>111</v>
      </c>
    </row>
    <row r="144" spans="1:10" s="56" customFormat="1" x14ac:dyDescent="0.25">
      <c r="A144" s="18" t="s">
        <v>280</v>
      </c>
      <c r="B144" s="86" t="s">
        <v>351</v>
      </c>
      <c r="C144" s="15" t="s">
        <v>12</v>
      </c>
      <c r="D144" s="62"/>
      <c r="E144" s="58"/>
      <c r="F144" s="57" t="s">
        <v>217</v>
      </c>
      <c r="G144" s="58"/>
      <c r="H144" s="57" t="s">
        <v>217</v>
      </c>
      <c r="I144" s="58"/>
      <c r="J144" s="59" t="s">
        <v>111</v>
      </c>
    </row>
    <row r="145" spans="1:10" s="56" customFormat="1" x14ac:dyDescent="0.25">
      <c r="A145" s="18" t="s">
        <v>282</v>
      </c>
      <c r="B145" s="86" t="s">
        <v>352</v>
      </c>
      <c r="C145" s="15" t="s">
        <v>12</v>
      </c>
      <c r="D145" s="15"/>
      <c r="E145" s="15"/>
      <c r="F145" s="15"/>
      <c r="G145" s="15"/>
      <c r="H145" s="15"/>
      <c r="I145" s="42"/>
      <c r="J145" s="15"/>
    </row>
    <row r="146" spans="1:10" s="56" customFormat="1" ht="30" x14ac:dyDescent="0.25">
      <c r="A146" s="18" t="s">
        <v>284</v>
      </c>
      <c r="B146" s="86" t="s">
        <v>353</v>
      </c>
      <c r="C146" s="15" t="s">
        <v>18</v>
      </c>
      <c r="D146" s="57"/>
      <c r="E146" s="58"/>
      <c r="F146" s="57" t="s">
        <v>111</v>
      </c>
      <c r="G146" s="58"/>
      <c r="H146" s="57" t="s">
        <v>111</v>
      </c>
      <c r="I146" s="58"/>
      <c r="J146" s="66" t="s">
        <v>111</v>
      </c>
    </row>
    <row r="147" spans="1:10" s="56" customFormat="1" ht="30" x14ac:dyDescent="0.25">
      <c r="A147" s="18" t="s">
        <v>354</v>
      </c>
      <c r="B147" s="86" t="s">
        <v>355</v>
      </c>
      <c r="C147" s="15" t="s">
        <v>18</v>
      </c>
      <c r="D147" s="62"/>
      <c r="E147" s="58"/>
      <c r="F147" s="57" t="s">
        <v>217</v>
      </c>
      <c r="G147" s="58"/>
      <c r="H147" s="57" t="s">
        <v>217</v>
      </c>
      <c r="I147" s="58"/>
      <c r="J147" s="59" t="s">
        <v>111</v>
      </c>
    </row>
    <row r="148" spans="1:10" s="56" customFormat="1" ht="30" x14ac:dyDescent="0.25">
      <c r="A148" s="18" t="s">
        <v>288</v>
      </c>
      <c r="B148" s="86" t="s">
        <v>356</v>
      </c>
      <c r="C148" s="15" t="s">
        <v>18</v>
      </c>
      <c r="D148" s="62"/>
      <c r="E148" s="58"/>
      <c r="F148" s="57" t="s">
        <v>217</v>
      </c>
      <c r="G148" s="58"/>
      <c r="H148" s="57" t="s">
        <v>217</v>
      </c>
      <c r="I148" s="58"/>
      <c r="J148" s="59" t="s">
        <v>111</v>
      </c>
    </row>
    <row r="149" spans="1:10" s="56" customFormat="1" ht="30" x14ac:dyDescent="0.25">
      <c r="A149" s="18" t="s">
        <v>290</v>
      </c>
      <c r="B149" s="86" t="s">
        <v>357</v>
      </c>
      <c r="C149" s="15" t="s">
        <v>18</v>
      </c>
      <c r="D149" s="62"/>
      <c r="E149" s="58"/>
      <c r="F149" s="57" t="s">
        <v>217</v>
      </c>
      <c r="G149" s="58"/>
      <c r="H149" s="57" t="s">
        <v>217</v>
      </c>
      <c r="I149" s="58"/>
      <c r="J149" s="59" t="s">
        <v>111</v>
      </c>
    </row>
    <row r="150" spans="1:10" s="56" customFormat="1" ht="30" x14ac:dyDescent="0.25">
      <c r="A150" s="18" t="s">
        <v>292</v>
      </c>
      <c r="B150" s="86" t="s">
        <v>358</v>
      </c>
      <c r="C150" s="15" t="s">
        <v>18</v>
      </c>
      <c r="D150" s="62"/>
      <c r="E150" s="58"/>
      <c r="F150" s="57" t="s">
        <v>111</v>
      </c>
      <c r="G150" s="58"/>
      <c r="H150" s="57" t="s">
        <v>111</v>
      </c>
      <c r="I150" s="58"/>
      <c r="J150" s="59" t="s">
        <v>111</v>
      </c>
    </row>
    <row r="151" spans="1:10" s="56" customFormat="1" ht="30" x14ac:dyDescent="0.25">
      <c r="A151" s="18" t="s">
        <v>294</v>
      </c>
      <c r="B151" s="86" t="s">
        <v>359</v>
      </c>
      <c r="C151" s="15" t="s">
        <v>18</v>
      </c>
      <c r="D151" s="62"/>
      <c r="E151" s="58"/>
      <c r="F151" s="57" t="s">
        <v>217</v>
      </c>
      <c r="G151" s="58"/>
      <c r="H151" s="57" t="s">
        <v>217</v>
      </c>
      <c r="I151" s="58"/>
      <c r="J151" s="59" t="s">
        <v>111</v>
      </c>
    </row>
    <row r="152" spans="1:10" s="56" customFormat="1" ht="30" x14ac:dyDescent="0.25">
      <c r="A152" s="18" t="s">
        <v>296</v>
      </c>
      <c r="B152" s="86" t="s">
        <v>360</v>
      </c>
      <c r="C152" s="15" t="s">
        <v>18</v>
      </c>
      <c r="D152" s="15"/>
      <c r="E152" s="15"/>
      <c r="F152" s="15" t="s">
        <v>111</v>
      </c>
      <c r="G152" s="15"/>
      <c r="H152" s="15" t="s">
        <v>111</v>
      </c>
      <c r="I152" s="42"/>
      <c r="J152" s="15" t="s">
        <v>111</v>
      </c>
    </row>
    <row r="153" spans="1:10" s="56" customFormat="1" x14ac:dyDescent="0.25">
      <c r="A153" s="18" t="s">
        <v>298</v>
      </c>
      <c r="B153" s="86" t="s">
        <v>361</v>
      </c>
      <c r="C153" s="15" t="s">
        <v>111</v>
      </c>
      <c r="D153" s="15" t="s">
        <v>111</v>
      </c>
      <c r="E153" s="15" t="s">
        <v>111</v>
      </c>
      <c r="F153" s="15" t="s">
        <v>111</v>
      </c>
      <c r="G153" s="15" t="s">
        <v>111</v>
      </c>
      <c r="H153" s="15" t="s">
        <v>111</v>
      </c>
      <c r="I153" s="42" t="s">
        <v>111</v>
      </c>
      <c r="J153" s="15" t="s">
        <v>111</v>
      </c>
    </row>
    <row r="154" spans="1:10" s="56" customFormat="1" ht="30" x14ac:dyDescent="0.25">
      <c r="A154" s="18" t="s">
        <v>362</v>
      </c>
      <c r="B154" s="86" t="s">
        <v>363</v>
      </c>
      <c r="C154" s="15" t="s">
        <v>198</v>
      </c>
      <c r="D154" s="57"/>
      <c r="E154" s="58"/>
      <c r="F154" s="57" t="s">
        <v>217</v>
      </c>
      <c r="G154" s="58"/>
      <c r="H154" s="57" t="s">
        <v>217</v>
      </c>
      <c r="I154" s="58"/>
      <c r="J154" s="59" t="s">
        <v>111</v>
      </c>
    </row>
    <row r="155" spans="1:10" s="56" customFormat="1" ht="30" x14ac:dyDescent="0.25">
      <c r="A155" s="18" t="s">
        <v>364</v>
      </c>
      <c r="B155" s="86" t="s">
        <v>365</v>
      </c>
      <c r="C155" s="15" t="s">
        <v>12</v>
      </c>
      <c r="D155" s="57"/>
      <c r="E155" s="58"/>
      <c r="F155" s="57" t="s">
        <v>217</v>
      </c>
      <c r="G155" s="58"/>
      <c r="H155" s="57" t="s">
        <v>217</v>
      </c>
      <c r="I155" s="58"/>
      <c r="J155" s="59" t="s">
        <v>111</v>
      </c>
    </row>
    <row r="156" spans="1:10" s="56" customFormat="1" ht="30" x14ac:dyDescent="0.25">
      <c r="A156" s="18" t="s">
        <v>304</v>
      </c>
      <c r="B156" s="86" t="s">
        <v>366</v>
      </c>
      <c r="C156" s="15" t="s">
        <v>18</v>
      </c>
      <c r="D156" s="57"/>
      <c r="E156" s="58"/>
      <c r="F156" s="57" t="s">
        <v>217</v>
      </c>
      <c r="G156" s="58"/>
      <c r="H156" s="57" t="s">
        <v>217</v>
      </c>
      <c r="I156" s="58"/>
      <c r="J156" s="59" t="s">
        <v>111</v>
      </c>
    </row>
    <row r="157" spans="1:10" s="56" customFormat="1" x14ac:dyDescent="0.25">
      <c r="A157" s="18" t="s">
        <v>367</v>
      </c>
      <c r="B157" s="86" t="s">
        <v>368</v>
      </c>
      <c r="C157" s="15" t="s">
        <v>216</v>
      </c>
      <c r="D157" s="57" t="s">
        <v>111</v>
      </c>
      <c r="E157" s="57" t="s">
        <v>111</v>
      </c>
      <c r="F157" s="57" t="s">
        <v>111</v>
      </c>
      <c r="G157" s="58"/>
      <c r="H157" s="57" t="s">
        <v>217</v>
      </c>
      <c r="I157" s="58"/>
      <c r="J157" s="59" t="s">
        <v>111</v>
      </c>
    </row>
    <row r="158" spans="1:10" s="56" customFormat="1" x14ac:dyDescent="0.25">
      <c r="A158" s="18" t="s">
        <v>369</v>
      </c>
      <c r="B158" s="15">
        <v>46</v>
      </c>
      <c r="C158" s="18" t="s">
        <v>216</v>
      </c>
      <c r="D158" s="15" t="s">
        <v>111</v>
      </c>
      <c r="E158" s="15" t="s">
        <v>111</v>
      </c>
      <c r="F158" s="15" t="s">
        <v>111</v>
      </c>
      <c r="G158" s="15">
        <v>0</v>
      </c>
      <c r="H158" s="15" t="s">
        <v>111</v>
      </c>
      <c r="I158" s="42">
        <v>0</v>
      </c>
      <c r="J158" s="15">
        <v>0</v>
      </c>
    </row>
    <row r="159" spans="1:10" s="56" customFormat="1" x14ac:dyDescent="0.25">
      <c r="A159" s="18" t="s">
        <v>223</v>
      </c>
      <c r="B159" s="86" t="s">
        <v>370</v>
      </c>
      <c r="C159" s="15" t="s">
        <v>2</v>
      </c>
      <c r="D159" s="15">
        <v>0</v>
      </c>
      <c r="E159" s="15">
        <v>0</v>
      </c>
      <c r="F159" s="15" t="s">
        <v>111</v>
      </c>
      <c r="G159" s="15">
        <v>0</v>
      </c>
      <c r="H159" s="15" t="s">
        <v>111</v>
      </c>
      <c r="I159" s="42">
        <v>0</v>
      </c>
      <c r="J159" s="15" t="s">
        <v>111</v>
      </c>
    </row>
    <row r="160" spans="1:10" s="56" customFormat="1" x14ac:dyDescent="0.25">
      <c r="A160" s="18" t="s">
        <v>113</v>
      </c>
      <c r="B160" s="86" t="s">
        <v>371</v>
      </c>
      <c r="C160" s="15" t="s">
        <v>111</v>
      </c>
      <c r="D160" s="15" t="s">
        <v>111</v>
      </c>
      <c r="E160" s="15" t="s">
        <v>111</v>
      </c>
      <c r="F160" s="15" t="s">
        <v>111</v>
      </c>
      <c r="G160" s="15" t="s">
        <v>111</v>
      </c>
      <c r="H160" s="15" t="s">
        <v>111</v>
      </c>
      <c r="I160" s="42" t="s">
        <v>111</v>
      </c>
      <c r="J160" s="15" t="s">
        <v>111</v>
      </c>
    </row>
    <row r="161" spans="1:10" s="56" customFormat="1" x14ac:dyDescent="0.25">
      <c r="A161" s="18" t="s">
        <v>114</v>
      </c>
      <c r="B161" s="86" t="s">
        <v>372</v>
      </c>
      <c r="C161" s="15" t="s">
        <v>111</v>
      </c>
      <c r="D161" s="15" t="s">
        <v>111</v>
      </c>
      <c r="E161" s="15" t="s">
        <v>111</v>
      </c>
      <c r="F161" s="15" t="s">
        <v>111</v>
      </c>
      <c r="G161" s="15" t="s">
        <v>111</v>
      </c>
      <c r="H161" s="15" t="s">
        <v>111</v>
      </c>
      <c r="I161" s="42" t="s">
        <v>111</v>
      </c>
      <c r="J161" s="15" t="s">
        <v>111</v>
      </c>
    </row>
    <row r="162" spans="1:10" s="56" customFormat="1" ht="30" x14ac:dyDescent="0.25">
      <c r="A162" s="18" t="s">
        <v>227</v>
      </c>
      <c r="B162" s="86" t="s">
        <v>373</v>
      </c>
      <c r="C162" s="15" t="s">
        <v>119</v>
      </c>
      <c r="D162" s="15">
        <v>0</v>
      </c>
      <c r="E162" s="15">
        <v>0</v>
      </c>
      <c r="F162" s="15" t="s">
        <v>111</v>
      </c>
      <c r="G162" s="15">
        <v>0</v>
      </c>
      <c r="H162" s="15" t="s">
        <v>111</v>
      </c>
      <c r="I162" s="42">
        <v>0</v>
      </c>
      <c r="J162" s="15" t="s">
        <v>111</v>
      </c>
    </row>
    <row r="163" spans="1:10" s="56" customFormat="1" ht="30" x14ac:dyDescent="0.25">
      <c r="A163" s="18" t="s">
        <v>315</v>
      </c>
      <c r="B163" s="86" t="s">
        <v>374</v>
      </c>
      <c r="C163" s="15" t="s">
        <v>119</v>
      </c>
      <c r="D163" s="15">
        <v>0</v>
      </c>
      <c r="E163" s="15">
        <v>0</v>
      </c>
      <c r="F163" s="15" t="s">
        <v>111</v>
      </c>
      <c r="G163" s="15">
        <v>0</v>
      </c>
      <c r="H163" s="15" t="s">
        <v>111</v>
      </c>
      <c r="I163" s="42">
        <v>0</v>
      </c>
      <c r="J163" s="15" t="s">
        <v>111</v>
      </c>
    </row>
    <row r="164" spans="1:10" s="56" customFormat="1" ht="30" x14ac:dyDescent="0.25">
      <c r="A164" s="18" t="s">
        <v>231</v>
      </c>
      <c r="B164" s="86" t="s">
        <v>375</v>
      </c>
      <c r="C164" s="15" t="s">
        <v>119</v>
      </c>
      <c r="D164" s="15">
        <v>0</v>
      </c>
      <c r="E164" s="15">
        <v>0</v>
      </c>
      <c r="F164" s="15" t="s">
        <v>111</v>
      </c>
      <c r="G164" s="15">
        <v>0</v>
      </c>
      <c r="H164" s="15" t="s">
        <v>111</v>
      </c>
      <c r="I164" s="42">
        <v>0</v>
      </c>
      <c r="J164" s="15" t="s">
        <v>111</v>
      </c>
    </row>
    <row r="165" spans="1:10" s="56" customFormat="1" ht="30" x14ac:dyDescent="0.25">
      <c r="A165" s="18" t="s">
        <v>233</v>
      </c>
      <c r="B165" s="86" t="s">
        <v>376</v>
      </c>
      <c r="C165" s="15" t="s">
        <v>119</v>
      </c>
      <c r="D165" s="15">
        <v>0</v>
      </c>
      <c r="E165" s="15">
        <v>0</v>
      </c>
      <c r="F165" s="15" t="s">
        <v>111</v>
      </c>
      <c r="G165" s="15">
        <v>0</v>
      </c>
      <c r="H165" s="15" t="s">
        <v>111</v>
      </c>
      <c r="I165" s="42">
        <v>0</v>
      </c>
      <c r="J165" s="15" t="s">
        <v>111</v>
      </c>
    </row>
    <row r="166" spans="1:10" s="56" customFormat="1" ht="30" x14ac:dyDescent="0.25">
      <c r="A166" s="18" t="s">
        <v>124</v>
      </c>
      <c r="B166" s="86" t="s">
        <v>377</v>
      </c>
      <c r="C166" s="15" t="s">
        <v>119</v>
      </c>
      <c r="D166" s="15">
        <v>0</v>
      </c>
      <c r="E166" s="15">
        <v>0</v>
      </c>
      <c r="F166" s="15" t="s">
        <v>111</v>
      </c>
      <c r="G166" s="15">
        <v>0</v>
      </c>
      <c r="H166" s="15" t="s">
        <v>111</v>
      </c>
      <c r="I166" s="42">
        <v>0</v>
      </c>
      <c r="J166" s="15" t="s">
        <v>111</v>
      </c>
    </row>
    <row r="167" spans="1:10" s="56" customFormat="1" ht="30" x14ac:dyDescent="0.25">
      <c r="A167" s="18" t="s">
        <v>126</v>
      </c>
      <c r="B167" s="86" t="s">
        <v>378</v>
      </c>
      <c r="C167" s="15" t="s">
        <v>119</v>
      </c>
      <c r="D167" s="15">
        <v>0</v>
      </c>
      <c r="E167" s="15">
        <v>0</v>
      </c>
      <c r="F167" s="15" t="s">
        <v>111</v>
      </c>
      <c r="G167" s="15">
        <v>0</v>
      </c>
      <c r="H167" s="15" t="s">
        <v>111</v>
      </c>
      <c r="I167" s="42">
        <v>0</v>
      </c>
      <c r="J167" s="15" t="s">
        <v>111</v>
      </c>
    </row>
    <row r="168" spans="1:10" s="56" customFormat="1" x14ac:dyDescent="0.25">
      <c r="A168" s="18" t="s">
        <v>237</v>
      </c>
      <c r="B168" s="86" t="s">
        <v>379</v>
      </c>
      <c r="C168" s="15" t="s">
        <v>132</v>
      </c>
      <c r="D168" s="15">
        <v>0</v>
      </c>
      <c r="E168" s="15">
        <v>0</v>
      </c>
      <c r="F168" s="15" t="s">
        <v>111</v>
      </c>
      <c r="G168" s="15">
        <v>0</v>
      </c>
      <c r="H168" s="15" t="s">
        <v>111</v>
      </c>
      <c r="I168" s="42">
        <v>0</v>
      </c>
      <c r="J168" s="15" t="s">
        <v>111</v>
      </c>
    </row>
    <row r="169" spans="1:10" s="56" customFormat="1" x14ac:dyDescent="0.25">
      <c r="A169" s="18" t="s">
        <v>239</v>
      </c>
      <c r="B169" s="86" t="s">
        <v>380</v>
      </c>
      <c r="C169" s="15" t="s">
        <v>8</v>
      </c>
      <c r="D169" s="15">
        <v>0</v>
      </c>
      <c r="E169" s="15">
        <v>0</v>
      </c>
      <c r="F169" s="15" t="s">
        <v>111</v>
      </c>
      <c r="G169" s="15">
        <v>0</v>
      </c>
      <c r="H169" s="15" t="s">
        <v>111</v>
      </c>
      <c r="I169" s="42">
        <v>0</v>
      </c>
      <c r="J169" s="15" t="s">
        <v>111</v>
      </c>
    </row>
    <row r="170" spans="1:10" s="56" customFormat="1" x14ac:dyDescent="0.25">
      <c r="A170" s="18" t="s">
        <v>381</v>
      </c>
      <c r="B170" s="86" t="s">
        <v>382</v>
      </c>
      <c r="C170" s="15" t="s">
        <v>10</v>
      </c>
      <c r="D170" s="15">
        <v>0</v>
      </c>
      <c r="E170" s="15">
        <v>0</v>
      </c>
      <c r="F170" s="15" t="s">
        <v>111</v>
      </c>
      <c r="G170" s="15">
        <v>0</v>
      </c>
      <c r="H170" s="15" t="s">
        <v>111</v>
      </c>
      <c r="I170" s="42">
        <v>0</v>
      </c>
      <c r="J170" s="15" t="s">
        <v>111</v>
      </c>
    </row>
    <row r="171" spans="1:10" s="56" customFormat="1" x14ac:dyDescent="0.25">
      <c r="A171" s="18" t="s">
        <v>135</v>
      </c>
      <c r="B171" s="86" t="s">
        <v>383</v>
      </c>
      <c r="C171" s="15" t="s">
        <v>139</v>
      </c>
      <c r="D171" s="15">
        <v>0</v>
      </c>
      <c r="E171" s="15">
        <v>0</v>
      </c>
      <c r="F171" s="15" t="s">
        <v>111</v>
      </c>
      <c r="G171" s="15">
        <v>0</v>
      </c>
      <c r="H171" s="15" t="s">
        <v>111</v>
      </c>
      <c r="I171" s="42">
        <v>0</v>
      </c>
      <c r="J171" s="15">
        <v>0</v>
      </c>
    </row>
    <row r="172" spans="1:10" s="56" customFormat="1" x14ac:dyDescent="0.25">
      <c r="A172" s="18" t="s">
        <v>384</v>
      </c>
      <c r="B172" s="86" t="s">
        <v>385</v>
      </c>
      <c r="C172" s="15" t="s">
        <v>139</v>
      </c>
      <c r="D172" s="15">
        <v>0</v>
      </c>
      <c r="E172" s="15">
        <v>0</v>
      </c>
      <c r="F172" s="15" t="s">
        <v>111</v>
      </c>
      <c r="G172" s="15">
        <v>0</v>
      </c>
      <c r="H172" s="15" t="s">
        <v>111</v>
      </c>
      <c r="I172" s="42">
        <v>0</v>
      </c>
      <c r="J172" s="15" t="s">
        <v>111</v>
      </c>
    </row>
    <row r="173" spans="1:10" s="56" customFormat="1" x14ac:dyDescent="0.25">
      <c r="A173" s="18" t="s">
        <v>246</v>
      </c>
      <c r="B173" s="86" t="s">
        <v>386</v>
      </c>
      <c r="C173" s="15" t="s">
        <v>139</v>
      </c>
      <c r="D173" s="15">
        <v>0</v>
      </c>
      <c r="E173" s="15">
        <v>0</v>
      </c>
      <c r="F173" s="15" t="s">
        <v>111</v>
      </c>
      <c r="G173" s="15">
        <v>0</v>
      </c>
      <c r="H173" s="15" t="s">
        <v>111</v>
      </c>
      <c r="I173" s="42">
        <v>0</v>
      </c>
      <c r="J173" s="15" t="s">
        <v>111</v>
      </c>
    </row>
    <row r="174" spans="1:10" s="56" customFormat="1" x14ac:dyDescent="0.25">
      <c r="A174" s="18" t="s">
        <v>329</v>
      </c>
      <c r="B174" s="86" t="s">
        <v>387</v>
      </c>
      <c r="C174" s="15" t="s">
        <v>139</v>
      </c>
      <c r="D174" s="15">
        <v>0</v>
      </c>
      <c r="E174" s="15">
        <v>0</v>
      </c>
      <c r="F174" s="15" t="s">
        <v>111</v>
      </c>
      <c r="G174" s="15">
        <v>0</v>
      </c>
      <c r="H174" s="15" t="s">
        <v>111</v>
      </c>
      <c r="I174" s="42">
        <v>0</v>
      </c>
      <c r="J174" s="15" t="s">
        <v>111</v>
      </c>
    </row>
    <row r="175" spans="1:10" s="56" customFormat="1" x14ac:dyDescent="0.25">
      <c r="A175" s="18" t="s">
        <v>331</v>
      </c>
      <c r="B175" s="86" t="s">
        <v>388</v>
      </c>
      <c r="C175" s="15" t="s">
        <v>139</v>
      </c>
      <c r="D175" s="15">
        <v>0</v>
      </c>
      <c r="E175" s="15">
        <v>0</v>
      </c>
      <c r="F175" s="15" t="s">
        <v>111</v>
      </c>
      <c r="G175" s="15">
        <v>0</v>
      </c>
      <c r="H175" s="15" t="s">
        <v>111</v>
      </c>
      <c r="I175" s="42">
        <v>0</v>
      </c>
      <c r="J175" s="15" t="s">
        <v>111</v>
      </c>
    </row>
    <row r="176" spans="1:10" s="56" customFormat="1" x14ac:dyDescent="0.25">
      <c r="A176" s="18" t="s">
        <v>333</v>
      </c>
      <c r="B176" s="86" t="s">
        <v>389</v>
      </c>
      <c r="C176" s="15" t="s">
        <v>139</v>
      </c>
      <c r="D176" s="15">
        <v>0</v>
      </c>
      <c r="E176" s="15">
        <v>0</v>
      </c>
      <c r="F176" s="15" t="s">
        <v>111</v>
      </c>
      <c r="G176" s="15">
        <v>0</v>
      </c>
      <c r="H176" s="15" t="s">
        <v>111</v>
      </c>
      <c r="I176" s="42">
        <v>0</v>
      </c>
      <c r="J176" s="15" t="s">
        <v>111</v>
      </c>
    </row>
    <row r="177" spans="1:10" s="56" customFormat="1" ht="30" x14ac:dyDescent="0.25">
      <c r="A177" s="18" t="s">
        <v>335</v>
      </c>
      <c r="B177" s="86" t="s">
        <v>390</v>
      </c>
      <c r="C177" s="15" t="s">
        <v>139</v>
      </c>
      <c r="D177" s="15">
        <v>0</v>
      </c>
      <c r="E177" s="15">
        <v>0</v>
      </c>
      <c r="F177" s="15" t="s">
        <v>111</v>
      </c>
      <c r="G177" s="15">
        <v>0</v>
      </c>
      <c r="H177" s="15" t="s">
        <v>111</v>
      </c>
      <c r="I177" s="42">
        <v>0</v>
      </c>
      <c r="J177" s="15" t="s">
        <v>111</v>
      </c>
    </row>
    <row r="178" spans="1:10" s="56" customFormat="1" x14ac:dyDescent="0.25">
      <c r="A178" s="18" t="s">
        <v>256</v>
      </c>
      <c r="B178" s="86" t="s">
        <v>391</v>
      </c>
      <c r="C178" s="15" t="s">
        <v>139</v>
      </c>
      <c r="D178" s="15">
        <v>0</v>
      </c>
      <c r="E178" s="15">
        <v>0</v>
      </c>
      <c r="F178" s="15">
        <v>0</v>
      </c>
      <c r="G178" s="15">
        <v>0</v>
      </c>
      <c r="H178" s="15">
        <v>0</v>
      </c>
      <c r="I178" s="42">
        <v>0</v>
      </c>
      <c r="J178" s="15">
        <v>0</v>
      </c>
    </row>
    <row r="179" spans="1:10" s="56" customFormat="1" x14ac:dyDescent="0.25">
      <c r="A179" s="18" t="s">
        <v>258</v>
      </c>
      <c r="B179" s="86" t="s">
        <v>392</v>
      </c>
      <c r="C179" s="15" t="s">
        <v>139</v>
      </c>
      <c r="D179" s="15">
        <v>0</v>
      </c>
      <c r="E179" s="15">
        <v>0</v>
      </c>
      <c r="F179" s="15">
        <v>0</v>
      </c>
      <c r="G179" s="15">
        <v>0</v>
      </c>
      <c r="H179" s="15">
        <v>0</v>
      </c>
      <c r="I179" s="42">
        <v>0</v>
      </c>
      <c r="J179" s="15">
        <v>0</v>
      </c>
    </row>
    <row r="180" spans="1:10" s="56" customFormat="1" ht="30" x14ac:dyDescent="0.25">
      <c r="A180" s="18" t="s">
        <v>260</v>
      </c>
      <c r="B180" s="86" t="s">
        <v>393</v>
      </c>
      <c r="C180" s="15" t="s">
        <v>119</v>
      </c>
      <c r="D180" s="15">
        <v>0</v>
      </c>
      <c r="E180" s="15">
        <v>0</v>
      </c>
      <c r="F180" s="15">
        <v>0</v>
      </c>
      <c r="G180" s="15">
        <v>0</v>
      </c>
      <c r="H180" s="15">
        <v>0</v>
      </c>
      <c r="I180" s="42">
        <v>0</v>
      </c>
      <c r="J180" s="15">
        <v>0</v>
      </c>
    </row>
    <row r="181" spans="1:10" s="56" customFormat="1" ht="30" x14ac:dyDescent="0.25">
      <c r="A181" s="18" t="s">
        <v>262</v>
      </c>
      <c r="B181" s="86" t="s">
        <v>394</v>
      </c>
      <c r="C181" s="15" t="s">
        <v>119</v>
      </c>
      <c r="D181" s="15">
        <v>0</v>
      </c>
      <c r="E181" s="15">
        <v>0</v>
      </c>
      <c r="F181" s="15">
        <v>0</v>
      </c>
      <c r="G181" s="15">
        <v>0</v>
      </c>
      <c r="H181" s="15">
        <v>0</v>
      </c>
      <c r="I181" s="42">
        <v>0</v>
      </c>
      <c r="J181" s="15">
        <v>0</v>
      </c>
    </row>
    <row r="182" spans="1:10" s="56" customFormat="1" ht="30" x14ac:dyDescent="0.25">
      <c r="A182" s="18" t="s">
        <v>264</v>
      </c>
      <c r="B182" s="86" t="s">
        <v>395</v>
      </c>
      <c r="C182" s="15" t="s">
        <v>119</v>
      </c>
      <c r="D182" s="15">
        <v>0</v>
      </c>
      <c r="E182" s="15">
        <v>0</v>
      </c>
      <c r="F182" s="15" t="s">
        <v>111</v>
      </c>
      <c r="G182" s="15">
        <v>0</v>
      </c>
      <c r="H182" s="15" t="s">
        <v>111</v>
      </c>
      <c r="I182" s="42">
        <v>0</v>
      </c>
      <c r="J182" s="15" t="s">
        <v>111</v>
      </c>
    </row>
    <row r="183" spans="1:10" s="56" customFormat="1" ht="30" x14ac:dyDescent="0.25">
      <c r="A183" s="18" t="s">
        <v>342</v>
      </c>
      <c r="B183" s="86" t="s">
        <v>396</v>
      </c>
      <c r="C183" s="15" t="s">
        <v>119</v>
      </c>
      <c r="D183" s="15">
        <v>0</v>
      </c>
      <c r="E183" s="15">
        <v>0</v>
      </c>
      <c r="F183" s="15">
        <v>0</v>
      </c>
      <c r="G183" s="15">
        <v>0</v>
      </c>
      <c r="H183" s="15">
        <v>0</v>
      </c>
      <c r="I183" s="42">
        <v>0</v>
      </c>
      <c r="J183" s="15">
        <v>0</v>
      </c>
    </row>
    <row r="184" spans="1:10" s="56" customFormat="1" ht="30" x14ac:dyDescent="0.25">
      <c r="A184" s="18" t="s">
        <v>397</v>
      </c>
      <c r="B184" s="86" t="s">
        <v>398</v>
      </c>
      <c r="C184" s="15" t="s">
        <v>119</v>
      </c>
      <c r="D184" s="15">
        <v>0</v>
      </c>
      <c r="E184" s="15">
        <v>0</v>
      </c>
      <c r="F184" s="15">
        <v>0</v>
      </c>
      <c r="G184" s="15">
        <v>0</v>
      </c>
      <c r="H184" s="15">
        <v>0</v>
      </c>
      <c r="I184" s="42">
        <v>0</v>
      </c>
      <c r="J184" s="15">
        <v>0</v>
      </c>
    </row>
    <row r="185" spans="1:10" s="56" customFormat="1" ht="30" x14ac:dyDescent="0.25">
      <c r="A185" s="18" t="s">
        <v>270</v>
      </c>
      <c r="B185" s="86" t="s">
        <v>399</v>
      </c>
      <c r="C185" s="15" t="s">
        <v>119</v>
      </c>
      <c r="D185" s="15">
        <v>0</v>
      </c>
      <c r="E185" s="15">
        <v>0</v>
      </c>
      <c r="F185" s="15">
        <v>0</v>
      </c>
      <c r="G185" s="15">
        <v>0</v>
      </c>
      <c r="H185" s="15">
        <v>0</v>
      </c>
      <c r="I185" s="42">
        <v>0</v>
      </c>
      <c r="J185" s="15">
        <v>0</v>
      </c>
    </row>
    <row r="186" spans="1:10" s="56" customFormat="1" ht="30" x14ac:dyDescent="0.25">
      <c r="A186" s="18" t="s">
        <v>272</v>
      </c>
      <c r="B186" s="86" t="s">
        <v>400</v>
      </c>
      <c r="C186" s="15" t="s">
        <v>119</v>
      </c>
      <c r="D186" s="15">
        <v>0</v>
      </c>
      <c r="E186" s="15">
        <v>0</v>
      </c>
      <c r="F186" s="15">
        <v>0</v>
      </c>
      <c r="G186" s="15">
        <v>0</v>
      </c>
      <c r="H186" s="15">
        <v>0</v>
      </c>
      <c r="I186" s="42">
        <v>0</v>
      </c>
      <c r="J186" s="15">
        <v>0</v>
      </c>
    </row>
    <row r="187" spans="1:10" s="56" customFormat="1" ht="30" x14ac:dyDescent="0.25">
      <c r="A187" s="18" t="s">
        <v>347</v>
      </c>
      <c r="B187" s="86" t="s">
        <v>401</v>
      </c>
      <c r="C187" s="15" t="s">
        <v>12</v>
      </c>
      <c r="D187" s="15">
        <v>0</v>
      </c>
      <c r="E187" s="15">
        <v>0</v>
      </c>
      <c r="F187" s="15" t="s">
        <v>111</v>
      </c>
      <c r="G187" s="15">
        <v>0</v>
      </c>
      <c r="H187" s="15" t="s">
        <v>111</v>
      </c>
      <c r="I187" s="42">
        <v>0</v>
      </c>
      <c r="J187" s="15" t="s">
        <v>111</v>
      </c>
    </row>
    <row r="188" spans="1:10" s="56" customFormat="1" x14ac:dyDescent="0.25">
      <c r="A188" s="18" t="s">
        <v>276</v>
      </c>
      <c r="B188" s="86" t="s">
        <v>402</v>
      </c>
      <c r="C188" s="15" t="s">
        <v>12</v>
      </c>
      <c r="D188" s="15">
        <v>0</v>
      </c>
      <c r="E188" s="15">
        <v>0</v>
      </c>
      <c r="F188" s="15" t="s">
        <v>111</v>
      </c>
      <c r="G188" s="15">
        <v>0</v>
      </c>
      <c r="H188" s="15" t="s">
        <v>111</v>
      </c>
      <c r="I188" s="42">
        <v>0</v>
      </c>
      <c r="J188" s="15" t="s">
        <v>111</v>
      </c>
    </row>
    <row r="189" spans="1:10" s="56" customFormat="1" x14ac:dyDescent="0.25">
      <c r="A189" s="18" t="s">
        <v>403</v>
      </c>
      <c r="B189" s="86" t="s">
        <v>404</v>
      </c>
      <c r="C189" s="15" t="s">
        <v>12</v>
      </c>
      <c r="D189" s="15">
        <v>0</v>
      </c>
      <c r="E189" s="15">
        <v>0</v>
      </c>
      <c r="F189" s="15" t="s">
        <v>111</v>
      </c>
      <c r="G189" s="15">
        <v>0</v>
      </c>
      <c r="H189" s="15" t="s">
        <v>111</v>
      </c>
      <c r="I189" s="42">
        <v>0</v>
      </c>
      <c r="J189" s="15" t="s">
        <v>111</v>
      </c>
    </row>
    <row r="190" spans="1:10" s="56" customFormat="1" x14ac:dyDescent="0.25">
      <c r="A190" s="18" t="s">
        <v>280</v>
      </c>
      <c r="B190" s="86" t="s">
        <v>405</v>
      </c>
      <c r="C190" s="15" t="s">
        <v>12</v>
      </c>
      <c r="D190" s="15">
        <v>0</v>
      </c>
      <c r="E190" s="15">
        <v>0</v>
      </c>
      <c r="F190" s="15">
        <v>0</v>
      </c>
      <c r="G190" s="15">
        <v>0</v>
      </c>
      <c r="H190" s="15">
        <v>0</v>
      </c>
      <c r="I190" s="42">
        <v>0</v>
      </c>
      <c r="J190" s="15">
        <v>0</v>
      </c>
    </row>
    <row r="191" spans="1:10" s="56" customFormat="1" ht="30" x14ac:dyDescent="0.25">
      <c r="A191" s="18" t="s">
        <v>282</v>
      </c>
      <c r="B191" s="86" t="s">
        <v>406</v>
      </c>
      <c r="C191" s="15" t="s">
        <v>12</v>
      </c>
      <c r="D191" s="15">
        <v>0</v>
      </c>
      <c r="E191" s="15">
        <v>0</v>
      </c>
      <c r="F191" s="15">
        <v>0</v>
      </c>
      <c r="G191" s="15">
        <v>0</v>
      </c>
      <c r="H191" s="15">
        <v>0</v>
      </c>
      <c r="I191" s="42">
        <v>0</v>
      </c>
      <c r="J191" s="15">
        <v>0</v>
      </c>
    </row>
    <row r="192" spans="1:10" s="56" customFormat="1" ht="30" x14ac:dyDescent="0.25">
      <c r="A192" s="18" t="s">
        <v>284</v>
      </c>
      <c r="B192" s="86" t="s">
        <v>407</v>
      </c>
      <c r="C192" s="15" t="s">
        <v>18</v>
      </c>
      <c r="D192" s="15">
        <v>0</v>
      </c>
      <c r="E192" s="15">
        <v>0</v>
      </c>
      <c r="F192" s="15" t="s">
        <v>111</v>
      </c>
      <c r="G192" s="15">
        <v>0</v>
      </c>
      <c r="H192" s="15" t="s">
        <v>111</v>
      </c>
      <c r="I192" s="42">
        <v>0</v>
      </c>
      <c r="J192" s="15" t="s">
        <v>111</v>
      </c>
    </row>
    <row r="193" spans="1:10" s="56" customFormat="1" ht="30" x14ac:dyDescent="0.25">
      <c r="A193" s="18" t="s">
        <v>354</v>
      </c>
      <c r="B193" s="86" t="s">
        <v>408</v>
      </c>
      <c r="C193" s="15" t="s">
        <v>18</v>
      </c>
      <c r="D193" s="15">
        <v>0</v>
      </c>
      <c r="E193" s="15">
        <v>0</v>
      </c>
      <c r="F193" s="15" t="s">
        <v>111</v>
      </c>
      <c r="G193" s="15">
        <v>0</v>
      </c>
      <c r="H193" s="15" t="s">
        <v>111</v>
      </c>
      <c r="I193" s="42">
        <v>0</v>
      </c>
      <c r="J193" s="15" t="s">
        <v>111</v>
      </c>
    </row>
    <row r="194" spans="1:10" s="56" customFormat="1" ht="30" x14ac:dyDescent="0.25">
      <c r="A194" s="18" t="s">
        <v>288</v>
      </c>
      <c r="B194" s="86" t="s">
        <v>409</v>
      </c>
      <c r="C194" s="15" t="s">
        <v>18</v>
      </c>
      <c r="D194" s="15">
        <v>0</v>
      </c>
      <c r="E194" s="15">
        <v>0</v>
      </c>
      <c r="F194" s="15">
        <v>0</v>
      </c>
      <c r="G194" s="15">
        <v>0</v>
      </c>
      <c r="H194" s="15">
        <v>0</v>
      </c>
      <c r="I194" s="42">
        <v>0</v>
      </c>
      <c r="J194" s="15">
        <v>0</v>
      </c>
    </row>
    <row r="195" spans="1:10" s="56" customFormat="1" ht="30" x14ac:dyDescent="0.25">
      <c r="A195" s="18" t="s">
        <v>290</v>
      </c>
      <c r="B195" s="86" t="s">
        <v>410</v>
      </c>
      <c r="C195" s="15" t="s">
        <v>18</v>
      </c>
      <c r="D195" s="15">
        <v>0</v>
      </c>
      <c r="E195" s="15">
        <v>0</v>
      </c>
      <c r="F195" s="15">
        <v>0</v>
      </c>
      <c r="G195" s="15">
        <v>0</v>
      </c>
      <c r="H195" s="15">
        <v>0</v>
      </c>
      <c r="I195" s="42">
        <v>0</v>
      </c>
      <c r="J195" s="15">
        <v>0</v>
      </c>
    </row>
    <row r="196" spans="1:10" s="56" customFormat="1" ht="30" x14ac:dyDescent="0.25">
      <c r="A196" s="18" t="s">
        <v>292</v>
      </c>
      <c r="B196" s="86" t="s">
        <v>411</v>
      </c>
      <c r="C196" s="15" t="s">
        <v>18</v>
      </c>
      <c r="D196" s="15">
        <v>0</v>
      </c>
      <c r="E196" s="15">
        <v>0</v>
      </c>
      <c r="F196" s="15">
        <v>0</v>
      </c>
      <c r="G196" s="15">
        <v>0</v>
      </c>
      <c r="H196" s="15">
        <v>0</v>
      </c>
      <c r="I196" s="42">
        <v>0</v>
      </c>
      <c r="J196" s="15">
        <v>0</v>
      </c>
    </row>
    <row r="197" spans="1:10" s="56" customFormat="1" ht="30" x14ac:dyDescent="0.25">
      <c r="A197" s="18" t="s">
        <v>294</v>
      </c>
      <c r="B197" s="86" t="s">
        <v>412</v>
      </c>
      <c r="C197" s="15" t="s">
        <v>18</v>
      </c>
      <c r="D197" s="15">
        <v>0</v>
      </c>
      <c r="E197" s="15">
        <v>0</v>
      </c>
      <c r="F197" s="15">
        <v>0</v>
      </c>
      <c r="G197" s="15">
        <v>0</v>
      </c>
      <c r="H197" s="15">
        <v>0</v>
      </c>
      <c r="I197" s="42">
        <v>0</v>
      </c>
      <c r="J197" s="15">
        <v>0</v>
      </c>
    </row>
    <row r="198" spans="1:10" s="56" customFormat="1" ht="30" x14ac:dyDescent="0.25">
      <c r="A198" s="18" t="s">
        <v>413</v>
      </c>
      <c r="B198" s="86" t="s">
        <v>414</v>
      </c>
      <c r="C198" s="15" t="s">
        <v>18</v>
      </c>
      <c r="D198" s="15">
        <v>0</v>
      </c>
      <c r="E198" s="15">
        <v>0</v>
      </c>
      <c r="F198" s="15" t="s">
        <v>111</v>
      </c>
      <c r="G198" s="15">
        <v>0</v>
      </c>
      <c r="H198" s="15" t="s">
        <v>111</v>
      </c>
      <c r="I198" s="42">
        <v>0</v>
      </c>
      <c r="J198" s="15" t="s">
        <v>111</v>
      </c>
    </row>
    <row r="199" spans="1:10" s="56" customFormat="1" x14ac:dyDescent="0.25">
      <c r="A199" s="18" t="s">
        <v>298</v>
      </c>
      <c r="B199" s="86" t="s">
        <v>415</v>
      </c>
      <c r="C199" s="15" t="s">
        <v>111</v>
      </c>
      <c r="D199" s="15" t="s">
        <v>111</v>
      </c>
      <c r="E199" s="15" t="s">
        <v>111</v>
      </c>
      <c r="F199" s="15" t="s">
        <v>111</v>
      </c>
      <c r="G199" s="15" t="s">
        <v>111</v>
      </c>
      <c r="H199" s="15" t="s">
        <v>111</v>
      </c>
      <c r="I199" s="42" t="s">
        <v>111</v>
      </c>
      <c r="J199" s="15" t="s">
        <v>111</v>
      </c>
    </row>
    <row r="200" spans="1:10" s="56" customFormat="1" ht="30" x14ac:dyDescent="0.25">
      <c r="A200" s="18" t="s">
        <v>362</v>
      </c>
      <c r="B200" s="86" t="s">
        <v>416</v>
      </c>
      <c r="C200" s="15" t="s">
        <v>198</v>
      </c>
      <c r="D200" s="15">
        <v>0</v>
      </c>
      <c r="E200" s="15">
        <v>0</v>
      </c>
      <c r="F200" s="15" t="s">
        <v>111</v>
      </c>
      <c r="G200" s="15">
        <v>0</v>
      </c>
      <c r="H200" s="15" t="s">
        <v>111</v>
      </c>
      <c r="I200" s="42">
        <v>0</v>
      </c>
      <c r="J200" s="15" t="s">
        <v>111</v>
      </c>
    </row>
    <row r="201" spans="1:10" s="56" customFormat="1" ht="30" x14ac:dyDescent="0.25">
      <c r="A201" s="18" t="s">
        <v>364</v>
      </c>
      <c r="B201" s="86" t="s">
        <v>417</v>
      </c>
      <c r="C201" s="15" t="s">
        <v>12</v>
      </c>
      <c r="D201" s="15">
        <v>0</v>
      </c>
      <c r="E201" s="15">
        <v>0</v>
      </c>
      <c r="F201" s="15" t="s">
        <v>111</v>
      </c>
      <c r="G201" s="15">
        <v>0</v>
      </c>
      <c r="H201" s="15" t="s">
        <v>111</v>
      </c>
      <c r="I201" s="42">
        <v>0</v>
      </c>
      <c r="J201" s="15" t="s">
        <v>111</v>
      </c>
    </row>
    <row r="202" spans="1:10" s="56" customFormat="1" ht="30" x14ac:dyDescent="0.25">
      <c r="A202" s="18" t="s">
        <v>304</v>
      </c>
      <c r="B202" s="86" t="s">
        <v>418</v>
      </c>
      <c r="C202" s="15" t="s">
        <v>18</v>
      </c>
      <c r="D202" s="15">
        <v>0</v>
      </c>
      <c r="E202" s="15">
        <v>0</v>
      </c>
      <c r="F202" s="15" t="s">
        <v>111</v>
      </c>
      <c r="G202" s="15">
        <v>0</v>
      </c>
      <c r="H202" s="15" t="s">
        <v>111</v>
      </c>
      <c r="I202" s="42">
        <v>0</v>
      </c>
      <c r="J202" s="15" t="s">
        <v>111</v>
      </c>
    </row>
    <row r="203" spans="1:10" s="56" customFormat="1" x14ac:dyDescent="0.25">
      <c r="A203" s="18" t="s">
        <v>419</v>
      </c>
      <c r="B203" s="86" t="s">
        <v>420</v>
      </c>
      <c r="C203" s="15" t="s">
        <v>111</v>
      </c>
      <c r="D203" s="15">
        <v>0</v>
      </c>
      <c r="E203" s="15">
        <v>0</v>
      </c>
      <c r="F203" s="15" t="s">
        <v>111</v>
      </c>
      <c r="G203" s="15">
        <v>0</v>
      </c>
      <c r="H203" s="15" t="s">
        <v>111</v>
      </c>
      <c r="I203" s="42">
        <v>0</v>
      </c>
      <c r="J203" s="15" t="s">
        <v>111</v>
      </c>
    </row>
    <row r="204" spans="1:10" s="56" customFormat="1" x14ac:dyDescent="0.25">
      <c r="A204" s="70" t="s">
        <v>421</v>
      </c>
      <c r="B204" s="15" t="s">
        <v>422</v>
      </c>
      <c r="C204" s="15" t="s">
        <v>207</v>
      </c>
      <c r="D204" s="15">
        <v>0</v>
      </c>
      <c r="E204" s="15">
        <v>0</v>
      </c>
      <c r="F204" s="15" t="s">
        <v>111</v>
      </c>
      <c r="G204" s="15">
        <v>0</v>
      </c>
      <c r="H204" s="15" t="s">
        <v>111</v>
      </c>
      <c r="I204" s="42">
        <v>0</v>
      </c>
      <c r="J204" s="15" t="s">
        <v>111</v>
      </c>
    </row>
    <row r="205" spans="1:10" s="56" customFormat="1" ht="30" x14ac:dyDescent="0.25">
      <c r="A205" s="70" t="s">
        <v>423</v>
      </c>
      <c r="B205" s="15" t="s">
        <v>424</v>
      </c>
      <c r="C205" s="15" t="s">
        <v>207</v>
      </c>
      <c r="D205" s="15">
        <v>0</v>
      </c>
      <c r="E205" s="15">
        <v>0</v>
      </c>
      <c r="F205" s="15" t="s">
        <v>111</v>
      </c>
      <c r="G205" s="15">
        <v>0</v>
      </c>
      <c r="H205" s="15" t="s">
        <v>111</v>
      </c>
      <c r="I205" s="42">
        <v>0</v>
      </c>
      <c r="J205" s="15" t="s">
        <v>111</v>
      </c>
    </row>
    <row r="206" spans="1:10" s="56" customFormat="1" x14ac:dyDescent="0.25">
      <c r="A206" s="70" t="s">
        <v>425</v>
      </c>
      <c r="B206" s="15" t="s">
        <v>426</v>
      </c>
      <c r="C206" s="15" t="s">
        <v>207</v>
      </c>
      <c r="D206" s="15">
        <v>0</v>
      </c>
      <c r="E206" s="15">
        <v>0</v>
      </c>
      <c r="F206" s="15" t="s">
        <v>111</v>
      </c>
      <c r="G206" s="15">
        <v>0</v>
      </c>
      <c r="H206" s="15" t="s">
        <v>111</v>
      </c>
      <c r="I206" s="42">
        <v>0</v>
      </c>
      <c r="J206" s="15" t="s">
        <v>111</v>
      </c>
    </row>
    <row r="207" spans="1:10" s="56" customFormat="1" ht="30" x14ac:dyDescent="0.25">
      <c r="A207" s="70" t="s">
        <v>427</v>
      </c>
      <c r="B207" s="15" t="s">
        <v>428</v>
      </c>
      <c r="C207" s="15" t="s">
        <v>17</v>
      </c>
      <c r="D207" s="15">
        <v>0</v>
      </c>
      <c r="E207" s="15">
        <v>0</v>
      </c>
      <c r="F207" s="15" t="s">
        <v>111</v>
      </c>
      <c r="G207" s="15">
        <v>0</v>
      </c>
      <c r="H207" s="15" t="s">
        <v>111</v>
      </c>
      <c r="I207" s="42">
        <v>0</v>
      </c>
      <c r="J207" s="15" t="s">
        <v>111</v>
      </c>
    </row>
    <row r="208" spans="1:10" s="56" customFormat="1" ht="30" x14ac:dyDescent="0.25">
      <c r="A208" s="70" t="s">
        <v>429</v>
      </c>
      <c r="B208" s="15" t="s">
        <v>430</v>
      </c>
      <c r="C208" s="15" t="s">
        <v>12</v>
      </c>
      <c r="D208" s="15">
        <v>0</v>
      </c>
      <c r="E208" s="15">
        <v>0</v>
      </c>
      <c r="F208" s="15" t="s">
        <v>111</v>
      </c>
      <c r="G208" s="15">
        <v>0</v>
      </c>
      <c r="H208" s="15" t="s">
        <v>111</v>
      </c>
      <c r="I208" s="42">
        <v>0</v>
      </c>
      <c r="J208" s="15" t="s">
        <v>111</v>
      </c>
    </row>
    <row r="209" spans="1:20" s="56" customFormat="1" x14ac:dyDescent="0.25">
      <c r="A209" s="70" t="s">
        <v>367</v>
      </c>
      <c r="B209" s="15">
        <v>54</v>
      </c>
      <c r="C209" s="15" t="s">
        <v>216</v>
      </c>
      <c r="D209" s="15" t="s">
        <v>111</v>
      </c>
      <c r="E209" s="15" t="s">
        <v>111</v>
      </c>
      <c r="F209" s="15" t="s">
        <v>111</v>
      </c>
      <c r="G209" s="15">
        <v>0</v>
      </c>
      <c r="H209" s="15" t="s">
        <v>111</v>
      </c>
      <c r="I209" s="42">
        <v>0</v>
      </c>
      <c r="J209" s="15" t="s">
        <v>111</v>
      </c>
    </row>
    <row r="210" spans="1:20" s="56" customFormat="1" x14ac:dyDescent="0.25">
      <c r="A210" s="70" t="s">
        <v>431</v>
      </c>
      <c r="B210" s="15">
        <v>55</v>
      </c>
      <c r="C210" s="15" t="s">
        <v>216</v>
      </c>
      <c r="D210" s="15" t="s">
        <v>111</v>
      </c>
      <c r="E210" s="15" t="s">
        <v>111</v>
      </c>
      <c r="F210" s="15" t="s">
        <v>111</v>
      </c>
      <c r="G210" s="15">
        <v>0</v>
      </c>
      <c r="H210" s="15" t="s">
        <v>111</v>
      </c>
      <c r="I210" s="42">
        <v>0</v>
      </c>
      <c r="J210" s="15" t="s">
        <v>111</v>
      </c>
    </row>
    <row r="211" spans="1:20" s="56" customFormat="1" x14ac:dyDescent="0.25">
      <c r="A211" s="70" t="s">
        <v>432</v>
      </c>
      <c r="B211" s="15">
        <v>56</v>
      </c>
      <c r="C211" s="15" t="s">
        <v>111</v>
      </c>
      <c r="D211" s="15" t="s">
        <v>111</v>
      </c>
      <c r="E211" s="15" t="s">
        <v>111</v>
      </c>
      <c r="F211" s="15">
        <v>0</v>
      </c>
      <c r="G211" s="15">
        <v>0</v>
      </c>
      <c r="H211" s="15">
        <v>0</v>
      </c>
      <c r="I211" s="42">
        <v>0</v>
      </c>
      <c r="J211" s="15">
        <v>100</v>
      </c>
    </row>
    <row r="212" spans="1:20" ht="1.5" customHeight="1" x14ac:dyDescent="0.25">
      <c r="A212" s="71"/>
      <c r="B212" s="72"/>
      <c r="C212" s="72"/>
      <c r="D212" s="72"/>
      <c r="E212" s="72"/>
      <c r="F212" s="72"/>
      <c r="G212" s="72"/>
      <c r="H212" s="72"/>
      <c r="I212" s="72"/>
      <c r="J212" s="72"/>
    </row>
    <row r="213" spans="1:20" s="73" customFormat="1" x14ac:dyDescent="0.25">
      <c r="A213" s="106" t="s">
        <v>433</v>
      </c>
      <c r="B213" s="106"/>
      <c r="C213" s="106"/>
      <c r="D213" s="106"/>
      <c r="E213" s="106"/>
      <c r="F213" s="106"/>
      <c r="G213" s="106"/>
      <c r="H213" s="106"/>
      <c r="I213" s="106"/>
      <c r="J213" s="106"/>
    </row>
    <row r="214" spans="1:20" s="73" customFormat="1" x14ac:dyDescent="0.25">
      <c r="A214" s="106" t="s">
        <v>434</v>
      </c>
      <c r="B214" s="106"/>
      <c r="C214" s="106"/>
      <c r="D214" s="106"/>
      <c r="E214" s="106"/>
      <c r="F214" s="106"/>
      <c r="G214" s="106"/>
      <c r="H214" s="106"/>
      <c r="I214" s="106"/>
      <c r="J214" s="106"/>
    </row>
    <row r="215" spans="1:20" s="73" customFormat="1" x14ac:dyDescent="0.25">
      <c r="A215" s="106" t="s">
        <v>435</v>
      </c>
      <c r="B215" s="106"/>
      <c r="C215" s="106"/>
      <c r="D215" s="106"/>
      <c r="E215" s="106"/>
      <c r="F215" s="106"/>
      <c r="G215" s="106"/>
      <c r="H215" s="106"/>
      <c r="I215" s="106"/>
      <c r="J215" s="106"/>
    </row>
    <row r="216" spans="1:20" s="73" customFormat="1" x14ac:dyDescent="0.25">
      <c r="A216" s="106" t="s">
        <v>27</v>
      </c>
      <c r="B216" s="106"/>
      <c r="C216" s="106"/>
      <c r="D216" s="106"/>
      <c r="E216" s="106"/>
      <c r="F216" s="106"/>
      <c r="G216" s="106"/>
      <c r="H216" s="106"/>
      <c r="I216" s="106"/>
      <c r="J216" s="106"/>
    </row>
    <row r="217" spans="1:20" s="73" customFormat="1" x14ac:dyDescent="0.25">
      <c r="A217" s="106" t="s">
        <v>436</v>
      </c>
      <c r="B217" s="106"/>
      <c r="C217" s="106"/>
      <c r="D217" s="106"/>
      <c r="E217" s="106"/>
      <c r="F217" s="106"/>
      <c r="G217" s="106"/>
      <c r="H217" s="106"/>
      <c r="I217" s="106"/>
      <c r="J217" s="106"/>
    </row>
    <row r="218" spans="1:20" s="73" customFormat="1" x14ac:dyDescent="0.25">
      <c r="A218" s="106" t="s">
        <v>437</v>
      </c>
      <c r="B218" s="106"/>
      <c r="C218" s="106"/>
      <c r="D218" s="106"/>
      <c r="E218" s="106"/>
      <c r="F218" s="106"/>
      <c r="G218" s="106"/>
      <c r="H218" s="106"/>
      <c r="I218" s="106"/>
      <c r="J218" s="106"/>
    </row>
    <row r="219" spans="1:20" s="73" customFormat="1" x14ac:dyDescent="0.25">
      <c r="A219" s="106" t="s">
        <v>438</v>
      </c>
      <c r="B219" s="106"/>
      <c r="C219" s="106"/>
      <c r="D219" s="106"/>
      <c r="E219" s="106"/>
      <c r="F219" s="106"/>
      <c r="G219" s="106"/>
      <c r="H219" s="106"/>
      <c r="I219" s="106"/>
      <c r="J219" s="106"/>
    </row>
    <row r="220" spans="1:20" s="73" customFormat="1" x14ac:dyDescent="0.25">
      <c r="A220" s="106" t="s">
        <v>439</v>
      </c>
      <c r="B220" s="106"/>
      <c r="C220" s="106"/>
      <c r="D220" s="106"/>
      <c r="E220" s="106"/>
      <c r="F220" s="106"/>
      <c r="G220" s="106"/>
      <c r="H220" s="106"/>
      <c r="I220" s="106"/>
      <c r="J220" s="106"/>
    </row>
    <row r="221" spans="1:20" x14ac:dyDescent="0.25">
      <c r="A221" s="107" t="s">
        <v>440</v>
      </c>
      <c r="B221" s="107"/>
      <c r="C221" s="107"/>
      <c r="D221" s="107"/>
      <c r="E221" s="107"/>
      <c r="F221" s="107"/>
      <c r="G221" s="107"/>
      <c r="H221" s="107"/>
      <c r="I221" s="107"/>
      <c r="J221" s="107"/>
      <c r="K221" s="107"/>
      <c r="L221" s="107"/>
      <c r="M221" s="107"/>
      <c r="N221" s="107"/>
      <c r="O221" s="107"/>
      <c r="P221" s="107"/>
      <c r="Q221" s="107"/>
      <c r="R221" s="107"/>
      <c r="S221" s="107"/>
      <c r="T221" s="107"/>
    </row>
    <row r="222" spans="1:20" x14ac:dyDescent="0.25">
      <c r="A222" s="74" t="s">
        <v>441</v>
      </c>
      <c r="B222" s="50"/>
      <c r="D222" s="75"/>
      <c r="E222" s="75"/>
      <c r="F222" s="75"/>
      <c r="G222" s="76"/>
      <c r="H222" s="75"/>
      <c r="I222" s="77"/>
      <c r="J222" s="75"/>
    </row>
    <row r="223" spans="1:20" x14ac:dyDescent="0.25">
      <c r="A223" s="50" t="s">
        <v>442</v>
      </c>
      <c r="B223" s="50"/>
      <c r="D223" s="75"/>
      <c r="E223" s="75"/>
      <c r="F223" s="75"/>
      <c r="G223" s="76"/>
      <c r="H223" s="75"/>
      <c r="I223" s="77"/>
      <c r="J223" s="75"/>
    </row>
  </sheetData>
  <autoFilter ref="A10:T211"/>
  <mergeCells count="29">
    <mergeCell ref="I1:J1"/>
    <mergeCell ref="A3:J5"/>
    <mergeCell ref="A8:A10"/>
    <mergeCell ref="B8:B10"/>
    <mergeCell ref="C8:C10"/>
    <mergeCell ref="D8:D10"/>
    <mergeCell ref="E8:E10"/>
    <mergeCell ref="F8:G8"/>
    <mergeCell ref="H8:J8"/>
    <mergeCell ref="F9:G9"/>
    <mergeCell ref="H9:I9"/>
    <mergeCell ref="J9:J10"/>
    <mergeCell ref="H65:H66"/>
    <mergeCell ref="I65:I66"/>
    <mergeCell ref="J65:J66"/>
    <mergeCell ref="A219:J219"/>
    <mergeCell ref="A220:J220"/>
    <mergeCell ref="B65:B66"/>
    <mergeCell ref="D65:D66"/>
    <mergeCell ref="E65:E66"/>
    <mergeCell ref="F65:F66"/>
    <mergeCell ref="G65:G66"/>
    <mergeCell ref="A221:T221"/>
    <mergeCell ref="A213:J213"/>
    <mergeCell ref="A214:J214"/>
    <mergeCell ref="A215:J215"/>
    <mergeCell ref="A216:J216"/>
    <mergeCell ref="A217:J217"/>
    <mergeCell ref="A218:J218"/>
  </mergeCells>
  <hyperlinks>
    <hyperlink ref="A57" r:id="rId1" display="https://login.consultant.ru/link/?req=doc&amp;base=LAW&amp;n=438795&amp;dst=101785"/>
    <hyperlink ref="A59" location="P1496" display="P1496"/>
    <hyperlink ref="A60" location="P1506" display="P1506"/>
    <hyperlink ref="A61" location="P1516" display="P1516"/>
    <hyperlink ref="A62" location="P1526" display="P1526"/>
    <hyperlink ref="A64" location="P1546" display="P1546"/>
    <hyperlink ref="A65" location="P305" display="P305"/>
  </hyperlinks>
  <printOptions horizontalCentered="1"/>
  <pageMargins left="0" right="0" top="0.33" bottom="0" header="0" footer="0"/>
  <pageSetup paperSize="9" scale="65"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view="pageBreakPreview" zoomScale="80" zoomScaleNormal="85" zoomScaleSheetLayoutView="80" workbookViewId="0">
      <pane xSplit="8" ySplit="10" topLeftCell="I51" activePane="bottomRight" state="frozen"/>
      <selection activeCell="A8" sqref="A8"/>
      <selection pane="topRight" activeCell="I8" sqref="I8"/>
      <selection pane="bottomLeft" activeCell="A10" sqref="A10"/>
      <selection pane="bottomRight" activeCell="J1" sqref="J1:O1"/>
    </sheetView>
  </sheetViews>
  <sheetFormatPr defaultRowHeight="15" x14ac:dyDescent="0.25"/>
  <cols>
    <col min="1" max="1" width="72.5703125" style="1" customWidth="1"/>
    <col min="2" max="2" width="8" style="2" customWidth="1"/>
    <col min="3" max="3" width="12.85546875" style="1" customWidth="1"/>
    <col min="4" max="5" width="12.5703125" style="13" customWidth="1"/>
    <col min="6" max="6" width="12.5703125" style="35" customWidth="1"/>
    <col min="7" max="8" width="12.5703125" style="13" customWidth="1"/>
    <col min="9" max="9" width="12.5703125" style="35" customWidth="1"/>
    <col min="10" max="10" width="12.5703125" style="13" customWidth="1"/>
    <col min="11" max="11" width="12.5703125" style="35" customWidth="1"/>
    <col min="12" max="12" width="12.5703125" style="39" customWidth="1"/>
    <col min="13" max="13" width="9.28515625" style="13" customWidth="1"/>
    <col min="14" max="14" width="12.140625" style="13" customWidth="1"/>
    <col min="15" max="15" width="9" style="13" customWidth="1"/>
    <col min="16" max="16" width="0" style="1" hidden="1" customWidth="1"/>
    <col min="17" max="17" width="28.140625" style="1" customWidth="1"/>
    <col min="18" max="16384" width="9.140625" style="1"/>
  </cols>
  <sheetData>
    <row r="1" spans="1:17" s="4" customFormat="1" ht="74.25" customHeight="1" x14ac:dyDescent="0.25">
      <c r="A1" s="11"/>
      <c r="B1" s="12"/>
      <c r="C1" s="11"/>
      <c r="D1" s="11"/>
      <c r="E1" s="11"/>
      <c r="F1" s="34"/>
      <c r="G1" s="11"/>
      <c r="H1" s="11"/>
      <c r="I1" s="34"/>
      <c r="J1" s="98" t="s">
        <v>451</v>
      </c>
      <c r="K1" s="98"/>
      <c r="L1" s="98"/>
      <c r="M1" s="98"/>
      <c r="N1" s="98"/>
      <c r="O1" s="98"/>
      <c r="P1" s="10"/>
    </row>
    <row r="2" spans="1:17" ht="59.25" customHeight="1" x14ac:dyDescent="0.25">
      <c r="A2" s="13"/>
      <c r="B2" s="14"/>
      <c r="C2" s="13"/>
      <c r="J2" s="98" t="s">
        <v>448</v>
      </c>
      <c r="K2" s="98"/>
      <c r="L2" s="98"/>
      <c r="M2" s="98"/>
      <c r="N2" s="98"/>
      <c r="O2" s="98"/>
      <c r="P2" s="5"/>
    </row>
    <row r="3" spans="1:17" ht="21" customHeight="1" x14ac:dyDescent="0.25">
      <c r="A3" s="13"/>
      <c r="B3" s="14"/>
      <c r="C3" s="13"/>
      <c r="J3" s="81"/>
      <c r="K3" s="81"/>
      <c r="L3" s="81" t="s">
        <v>98</v>
      </c>
      <c r="M3" s="99"/>
      <c r="N3" s="99"/>
      <c r="O3" s="99"/>
      <c r="P3" s="5"/>
    </row>
    <row r="4" spans="1:17" x14ac:dyDescent="0.25">
      <c r="A4" s="100" t="s">
        <v>97</v>
      </c>
      <c r="B4" s="100"/>
      <c r="C4" s="100"/>
      <c r="D4" s="100"/>
      <c r="E4" s="100"/>
      <c r="F4" s="100"/>
      <c r="G4" s="100"/>
      <c r="H4" s="100"/>
      <c r="I4" s="100"/>
      <c r="J4" s="100"/>
      <c r="K4" s="100"/>
      <c r="L4" s="100"/>
      <c r="M4" s="100"/>
      <c r="N4" s="100"/>
      <c r="O4" s="100"/>
    </row>
    <row r="5" spans="1:17" x14ac:dyDescent="0.25">
      <c r="A5" s="100"/>
      <c r="B5" s="100"/>
      <c r="C5" s="100"/>
      <c r="D5" s="100"/>
      <c r="E5" s="100"/>
      <c r="F5" s="100"/>
      <c r="G5" s="100"/>
      <c r="H5" s="100"/>
      <c r="I5" s="100"/>
      <c r="J5" s="100"/>
      <c r="K5" s="100"/>
      <c r="L5" s="100"/>
      <c r="M5" s="100"/>
      <c r="N5" s="100"/>
      <c r="O5" s="100"/>
    </row>
    <row r="6" spans="1:17" x14ac:dyDescent="0.25">
      <c r="A6" s="100"/>
      <c r="B6" s="100"/>
      <c r="C6" s="100"/>
      <c r="D6" s="100"/>
      <c r="E6" s="100"/>
      <c r="F6" s="100"/>
      <c r="G6" s="100"/>
      <c r="H6" s="100"/>
      <c r="I6" s="100"/>
      <c r="J6" s="100"/>
      <c r="K6" s="100"/>
      <c r="L6" s="100"/>
      <c r="M6" s="100"/>
      <c r="N6" s="100"/>
      <c r="O6" s="100"/>
    </row>
    <row r="7" spans="1:17" ht="0.75" customHeight="1" x14ac:dyDescent="0.25">
      <c r="A7" s="13"/>
      <c r="B7" s="14"/>
      <c r="C7" s="13"/>
    </row>
    <row r="8" spans="1:17" hidden="1" x14ac:dyDescent="0.25">
      <c r="A8" s="13"/>
      <c r="B8" s="14"/>
      <c r="C8" s="13"/>
    </row>
    <row r="9" spans="1:17" ht="66" customHeight="1" x14ac:dyDescent="0.25">
      <c r="A9" s="92" t="s">
        <v>89</v>
      </c>
      <c r="B9" s="102" t="s">
        <v>28</v>
      </c>
      <c r="C9" s="103" t="s">
        <v>0</v>
      </c>
      <c r="D9" s="89" t="s">
        <v>30</v>
      </c>
      <c r="E9" s="90"/>
      <c r="F9" s="91"/>
      <c r="G9" s="96" t="s">
        <v>31</v>
      </c>
      <c r="H9" s="90"/>
      <c r="I9" s="97"/>
      <c r="J9" s="103" t="s">
        <v>33</v>
      </c>
      <c r="K9" s="103"/>
      <c r="L9" s="103" t="s">
        <v>44</v>
      </c>
      <c r="M9" s="103"/>
      <c r="N9" s="103"/>
      <c r="O9" s="103"/>
      <c r="P9" s="3"/>
      <c r="Q9" s="3"/>
    </row>
    <row r="10" spans="1:17" ht="81.75" hidden="1" customHeight="1" x14ac:dyDescent="0.25">
      <c r="A10" s="101"/>
      <c r="B10" s="102"/>
      <c r="C10" s="103"/>
      <c r="D10" s="92" t="s">
        <v>32</v>
      </c>
      <c r="E10" s="92" t="s">
        <v>84</v>
      </c>
      <c r="F10" s="94" t="s">
        <v>85</v>
      </c>
      <c r="G10" s="92" t="s">
        <v>54</v>
      </c>
      <c r="H10" s="92" t="s">
        <v>43</v>
      </c>
      <c r="I10" s="94" t="s">
        <v>86</v>
      </c>
      <c r="J10" s="92" t="s">
        <v>87</v>
      </c>
      <c r="K10" s="94" t="s">
        <v>88</v>
      </c>
      <c r="L10" s="104" t="s">
        <v>87</v>
      </c>
      <c r="M10" s="92" t="s">
        <v>36</v>
      </c>
      <c r="N10" s="92" t="s">
        <v>88</v>
      </c>
      <c r="O10" s="92" t="s">
        <v>36</v>
      </c>
      <c r="P10" s="3"/>
      <c r="Q10" s="3"/>
    </row>
    <row r="11" spans="1:17" ht="277.5" customHeight="1" x14ac:dyDescent="0.25">
      <c r="A11" s="93"/>
      <c r="B11" s="102"/>
      <c r="C11" s="103"/>
      <c r="D11" s="93"/>
      <c r="E11" s="93"/>
      <c r="F11" s="95"/>
      <c r="G11" s="93"/>
      <c r="H11" s="93"/>
      <c r="I11" s="95"/>
      <c r="J11" s="93"/>
      <c r="K11" s="95"/>
      <c r="L11" s="105"/>
      <c r="M11" s="93"/>
      <c r="N11" s="93"/>
      <c r="O11" s="93"/>
      <c r="P11" s="3"/>
      <c r="Q11" s="3"/>
    </row>
    <row r="12" spans="1:17" s="3" customFormat="1" ht="29.25" customHeight="1" x14ac:dyDescent="0.25">
      <c r="A12" s="15"/>
      <c r="B12" s="86"/>
      <c r="C12" s="15"/>
      <c r="D12" s="33"/>
      <c r="E12" s="33"/>
      <c r="F12" s="44"/>
      <c r="G12" s="33" t="s">
        <v>34</v>
      </c>
      <c r="H12" s="33" t="s">
        <v>34</v>
      </c>
      <c r="I12" s="44" t="s">
        <v>34</v>
      </c>
      <c r="J12" s="83" t="s">
        <v>34</v>
      </c>
      <c r="K12" s="36" t="s">
        <v>34</v>
      </c>
      <c r="L12" s="40" t="s">
        <v>37</v>
      </c>
      <c r="M12" s="83" t="s">
        <v>35</v>
      </c>
      <c r="N12" s="83" t="s">
        <v>37</v>
      </c>
      <c r="O12" s="83" t="s">
        <v>35</v>
      </c>
    </row>
    <row r="13" spans="1:17" s="29" customFormat="1" ht="29.25" customHeight="1" x14ac:dyDescent="0.25">
      <c r="A13" s="82">
        <v>1</v>
      </c>
      <c r="B13" s="83">
        <v>2</v>
      </c>
      <c r="C13" s="83">
        <v>3</v>
      </c>
      <c r="D13" s="83" t="s">
        <v>79</v>
      </c>
      <c r="E13" s="83">
        <v>5</v>
      </c>
      <c r="F13" s="36">
        <v>6</v>
      </c>
      <c r="G13" s="83" t="s">
        <v>80</v>
      </c>
      <c r="H13" s="83">
        <v>8</v>
      </c>
      <c r="I13" s="36">
        <v>9</v>
      </c>
      <c r="J13" s="83">
        <v>10</v>
      </c>
      <c r="K13" s="37">
        <v>11</v>
      </c>
      <c r="L13" s="41">
        <v>12</v>
      </c>
      <c r="M13" s="27">
        <v>13</v>
      </c>
      <c r="N13" s="27">
        <v>14</v>
      </c>
      <c r="O13" s="27">
        <v>15</v>
      </c>
      <c r="P13" s="28"/>
    </row>
    <row r="14" spans="1:17" s="5" customFormat="1" ht="42.75" x14ac:dyDescent="0.25">
      <c r="A14" s="17" t="s">
        <v>53</v>
      </c>
      <c r="B14" s="86">
        <v>1</v>
      </c>
      <c r="C14" s="18"/>
      <c r="D14" s="15" t="s">
        <v>45</v>
      </c>
      <c r="E14" s="15" t="s">
        <v>45</v>
      </c>
      <c r="F14" s="38" t="s">
        <v>45</v>
      </c>
      <c r="G14" s="15" t="s">
        <v>45</v>
      </c>
      <c r="H14" s="15" t="s">
        <v>45</v>
      </c>
      <c r="I14" s="38" t="s">
        <v>45</v>
      </c>
      <c r="J14" s="42">
        <f>L14*1000/1114959</f>
        <v>6036.3980771475353</v>
      </c>
      <c r="K14" s="42" t="s">
        <v>45</v>
      </c>
      <c r="L14" s="42">
        <f>L16+L21+L23+L27+L32+L34+L43+L44+L48+L49+L51+L53</f>
        <v>6730336.3636983382</v>
      </c>
      <c r="M14" s="38">
        <f>L14/L14*100</f>
        <v>100</v>
      </c>
      <c r="N14" s="15" t="s">
        <v>45</v>
      </c>
      <c r="O14" s="15" t="s">
        <v>45</v>
      </c>
    </row>
    <row r="15" spans="1:17" s="5" customFormat="1" x14ac:dyDescent="0.25">
      <c r="A15" s="78" t="s">
        <v>51</v>
      </c>
      <c r="B15" s="45" t="s">
        <v>92</v>
      </c>
      <c r="C15" s="79"/>
      <c r="D15" s="46"/>
      <c r="E15" s="46"/>
      <c r="F15" s="80"/>
      <c r="G15" s="46"/>
      <c r="H15" s="46"/>
      <c r="I15" s="80"/>
      <c r="J15" s="46"/>
      <c r="K15" s="80"/>
      <c r="L15" s="48"/>
      <c r="M15" s="46"/>
      <c r="N15" s="46"/>
      <c r="O15" s="46"/>
    </row>
    <row r="16" spans="1:17" s="5" customFormat="1" ht="42.75" x14ac:dyDescent="0.25">
      <c r="A16" s="17" t="s">
        <v>1</v>
      </c>
      <c r="B16" s="86">
        <v>2</v>
      </c>
      <c r="C16" s="15" t="s">
        <v>2</v>
      </c>
      <c r="D16" s="15">
        <v>1.46E-2</v>
      </c>
      <c r="E16" s="15">
        <v>1.46E-2</v>
      </c>
      <c r="F16" s="38">
        <v>0</v>
      </c>
      <c r="G16" s="15">
        <v>6311.86</v>
      </c>
      <c r="H16" s="15">
        <f>G16</f>
        <v>6311.86</v>
      </c>
      <c r="I16" s="38">
        <v>0</v>
      </c>
      <c r="J16" s="42">
        <f>L16*1000/1114959</f>
        <v>92.153155999999996</v>
      </c>
      <c r="K16" s="38" t="s">
        <v>45</v>
      </c>
      <c r="L16" s="42">
        <f>H16*E16*Q53/1000</f>
        <v>102746.990660604</v>
      </c>
      <c r="M16" s="38">
        <f>L16/L14*100</f>
        <v>1.5266248981966817</v>
      </c>
      <c r="N16" s="15" t="s">
        <v>45</v>
      </c>
      <c r="O16" s="15" t="s">
        <v>45</v>
      </c>
    </row>
    <row r="17" spans="1:15" s="5" customFormat="1" x14ac:dyDescent="0.25">
      <c r="A17" s="18" t="s">
        <v>3</v>
      </c>
      <c r="B17" s="86">
        <v>3</v>
      </c>
      <c r="C17" s="15" t="s">
        <v>2</v>
      </c>
      <c r="D17" s="15">
        <v>1.12E-2</v>
      </c>
      <c r="E17" s="15">
        <f>D17</f>
        <v>1.12E-2</v>
      </c>
      <c r="F17" s="38" t="s">
        <v>45</v>
      </c>
      <c r="G17" s="15">
        <v>1274.3699999999999</v>
      </c>
      <c r="H17" s="15">
        <f t="shared" ref="G17:H32" si="0">G17</f>
        <v>1274.3699999999999</v>
      </c>
      <c r="I17" s="38" t="s">
        <v>45</v>
      </c>
      <c r="J17" s="42">
        <f t="shared" ref="J17:J18" si="1">L17*1000/1114959</f>
        <v>14.272943999999999</v>
      </c>
      <c r="K17" s="38" t="s">
        <v>45</v>
      </c>
      <c r="L17" s="42">
        <f>H17*E17*$Q$53/1000</f>
        <v>15913.747369295999</v>
      </c>
      <c r="M17" s="38">
        <f>L17/L14*100</f>
        <v>0.23644802442758378</v>
      </c>
      <c r="N17" s="15" t="s">
        <v>45</v>
      </c>
      <c r="O17" s="15" t="s">
        <v>45</v>
      </c>
    </row>
    <row r="18" spans="1:15" s="5" customFormat="1" x14ac:dyDescent="0.25">
      <c r="A18" s="18" t="s">
        <v>4</v>
      </c>
      <c r="B18" s="86">
        <v>4</v>
      </c>
      <c r="C18" s="15" t="s">
        <v>2</v>
      </c>
      <c r="D18" s="15">
        <v>4.0000000000000003E-5</v>
      </c>
      <c r="E18" s="15">
        <f t="shared" ref="E18:E40" si="2">D18</f>
        <v>4.0000000000000003E-5</v>
      </c>
      <c r="F18" s="38" t="s">
        <v>45</v>
      </c>
      <c r="G18" s="15">
        <v>7979.81</v>
      </c>
      <c r="H18" s="15">
        <f t="shared" si="0"/>
        <v>7979.81</v>
      </c>
      <c r="I18" s="38" t="s">
        <v>45</v>
      </c>
      <c r="J18" s="42">
        <f t="shared" si="1"/>
        <v>0.31919240000000004</v>
      </c>
      <c r="K18" s="38" t="s">
        <v>45</v>
      </c>
      <c r="L18" s="42">
        <f>H18*E18*$Q$53/1000</f>
        <v>355.88643911160005</v>
      </c>
      <c r="M18" s="38">
        <f>L18/L14*100</f>
        <v>5.2877957338233169E-3</v>
      </c>
      <c r="N18" s="15" t="s">
        <v>45</v>
      </c>
      <c r="O18" s="15" t="s">
        <v>45</v>
      </c>
    </row>
    <row r="19" spans="1:15" s="5" customFormat="1" x14ac:dyDescent="0.25">
      <c r="A19" s="19" t="s">
        <v>5</v>
      </c>
      <c r="B19" s="86">
        <v>5</v>
      </c>
      <c r="C19" s="18"/>
      <c r="D19" s="38" t="s">
        <v>45</v>
      </c>
      <c r="E19" s="38" t="s">
        <v>45</v>
      </c>
      <c r="F19" s="38" t="s">
        <v>45</v>
      </c>
      <c r="G19" s="38" t="s">
        <v>45</v>
      </c>
      <c r="H19" s="38" t="s">
        <v>45</v>
      </c>
      <c r="I19" s="38" t="s">
        <v>45</v>
      </c>
      <c r="J19" s="38" t="s">
        <v>45</v>
      </c>
      <c r="K19" s="38" t="s">
        <v>45</v>
      </c>
      <c r="L19" s="38" t="s">
        <v>45</v>
      </c>
      <c r="M19" s="38" t="s">
        <v>45</v>
      </c>
      <c r="N19" s="15" t="s">
        <v>45</v>
      </c>
      <c r="O19" s="15" t="s">
        <v>45</v>
      </c>
    </row>
    <row r="20" spans="1:15" s="6" customFormat="1" x14ac:dyDescent="0.25">
      <c r="A20" s="20" t="s">
        <v>6</v>
      </c>
      <c r="B20" s="21">
        <v>6</v>
      </c>
      <c r="C20" s="18"/>
      <c r="D20" s="38" t="s">
        <v>45</v>
      </c>
      <c r="E20" s="38" t="s">
        <v>45</v>
      </c>
      <c r="F20" s="38" t="s">
        <v>45</v>
      </c>
      <c r="G20" s="38" t="s">
        <v>45</v>
      </c>
      <c r="H20" s="38" t="s">
        <v>45</v>
      </c>
      <c r="I20" s="38" t="s">
        <v>45</v>
      </c>
      <c r="J20" s="38" t="s">
        <v>45</v>
      </c>
      <c r="K20" s="38" t="s">
        <v>45</v>
      </c>
      <c r="L20" s="38" t="s">
        <v>45</v>
      </c>
      <c r="M20" s="38" t="s">
        <v>45</v>
      </c>
      <c r="N20" s="15" t="s">
        <v>45</v>
      </c>
      <c r="O20" s="15" t="s">
        <v>45</v>
      </c>
    </row>
    <row r="21" spans="1:15" s="5" customFormat="1" x14ac:dyDescent="0.25">
      <c r="A21" s="23" t="s">
        <v>7</v>
      </c>
      <c r="B21" s="86">
        <v>7</v>
      </c>
      <c r="C21" s="15" t="s">
        <v>8</v>
      </c>
      <c r="D21" s="15">
        <v>0.60794999999999999</v>
      </c>
      <c r="E21" s="15">
        <f t="shared" si="2"/>
        <v>0.60794999999999999</v>
      </c>
      <c r="F21" s="38">
        <v>0</v>
      </c>
      <c r="G21" s="15">
        <v>780.4</v>
      </c>
      <c r="H21" s="15">
        <f t="shared" si="0"/>
        <v>780.4</v>
      </c>
      <c r="I21" s="38">
        <v>0</v>
      </c>
      <c r="J21" s="42">
        <f>L21*1000/1114959</f>
        <v>474.44417999999996</v>
      </c>
      <c r="K21" s="38" t="s">
        <v>45</v>
      </c>
      <c r="L21" s="42">
        <f>G21*E21*1114959/1000</f>
        <v>528985.80848861998</v>
      </c>
      <c r="M21" s="38">
        <f>L21/L14*100</f>
        <v>7.8597231981128033</v>
      </c>
      <c r="N21" s="15" t="s">
        <v>45</v>
      </c>
      <c r="O21" s="15" t="s">
        <v>45</v>
      </c>
    </row>
    <row r="22" spans="1:15" s="5" customFormat="1" x14ac:dyDescent="0.25">
      <c r="A22" s="18" t="s">
        <v>3</v>
      </c>
      <c r="B22" s="86" t="s">
        <v>19</v>
      </c>
      <c r="C22" s="15" t="s">
        <v>8</v>
      </c>
      <c r="D22" s="38" t="s">
        <v>45</v>
      </c>
      <c r="E22" s="38" t="s">
        <v>45</v>
      </c>
      <c r="F22" s="38" t="s">
        <v>45</v>
      </c>
      <c r="G22" s="15" t="s">
        <v>45</v>
      </c>
      <c r="H22" s="15" t="s">
        <v>45</v>
      </c>
      <c r="I22" s="38" t="s">
        <v>45</v>
      </c>
      <c r="J22" s="38" t="s">
        <v>45</v>
      </c>
      <c r="K22" s="38" t="s">
        <v>45</v>
      </c>
      <c r="L22" s="38" t="s">
        <v>45</v>
      </c>
      <c r="M22" s="38" t="s">
        <v>45</v>
      </c>
      <c r="N22" s="15" t="s">
        <v>45</v>
      </c>
      <c r="O22" s="15" t="s">
        <v>45</v>
      </c>
    </row>
    <row r="23" spans="1:15" s="5" customFormat="1" x14ac:dyDescent="0.25">
      <c r="A23" s="23" t="s">
        <v>9</v>
      </c>
      <c r="B23" s="86">
        <v>8</v>
      </c>
      <c r="C23" s="15" t="s">
        <v>10</v>
      </c>
      <c r="D23" s="15">
        <v>0.12</v>
      </c>
      <c r="E23" s="15">
        <f t="shared" si="2"/>
        <v>0.12</v>
      </c>
      <c r="F23" s="38">
        <v>0</v>
      </c>
      <c r="G23" s="15">
        <v>2264.5</v>
      </c>
      <c r="H23" s="15">
        <f t="shared" si="0"/>
        <v>2264.5</v>
      </c>
      <c r="I23" s="38">
        <v>0</v>
      </c>
      <c r="J23" s="42">
        <f>L23*1000/1114959</f>
        <v>271.74</v>
      </c>
      <c r="K23" s="38" t="s">
        <v>45</v>
      </c>
      <c r="L23" s="42">
        <f>E23*G23/1000*1114959</f>
        <v>302978.95866</v>
      </c>
      <c r="M23" s="38">
        <f>L23/L14*100</f>
        <v>4.5016911828387762</v>
      </c>
      <c r="N23" s="15" t="s">
        <v>45</v>
      </c>
      <c r="O23" s="15" t="s">
        <v>45</v>
      </c>
    </row>
    <row r="24" spans="1:15" s="5" customFormat="1" x14ac:dyDescent="0.25">
      <c r="A24" s="18" t="s">
        <v>3</v>
      </c>
      <c r="B24" s="86" t="s">
        <v>20</v>
      </c>
      <c r="C24" s="15" t="s">
        <v>10</v>
      </c>
      <c r="D24" s="38" t="s">
        <v>45</v>
      </c>
      <c r="E24" s="38" t="s">
        <v>45</v>
      </c>
      <c r="F24" s="38" t="s">
        <v>45</v>
      </c>
      <c r="G24" s="15" t="s">
        <v>45</v>
      </c>
      <c r="H24" s="15" t="s">
        <v>45</v>
      </c>
      <c r="I24" s="38" t="s">
        <v>45</v>
      </c>
      <c r="J24" s="38" t="s">
        <v>45</v>
      </c>
      <c r="K24" s="38" t="s">
        <v>45</v>
      </c>
      <c r="L24" s="38" t="s">
        <v>45</v>
      </c>
      <c r="M24" s="38" t="s">
        <v>45</v>
      </c>
      <c r="N24" s="15" t="s">
        <v>45</v>
      </c>
      <c r="O24" s="15" t="s">
        <v>45</v>
      </c>
    </row>
    <row r="25" spans="1:15" s="6" customFormat="1" ht="30" x14ac:dyDescent="0.25">
      <c r="A25" s="24" t="s">
        <v>11</v>
      </c>
      <c r="B25" s="21">
        <v>9</v>
      </c>
      <c r="C25" s="15" t="s">
        <v>12</v>
      </c>
      <c r="D25" s="22">
        <f>D27-D30</f>
        <v>8.6699999999999993E-4</v>
      </c>
      <c r="E25" s="15">
        <f t="shared" si="2"/>
        <v>8.6699999999999993E-4</v>
      </c>
      <c r="F25" s="38">
        <v>0</v>
      </c>
      <c r="G25" s="22">
        <v>19320.599999999999</v>
      </c>
      <c r="H25" s="15">
        <f t="shared" si="0"/>
        <v>19320.599999999999</v>
      </c>
      <c r="I25" s="38">
        <v>0</v>
      </c>
      <c r="J25" s="43">
        <f>L25/1114959*1000</f>
        <v>16.750960200000002</v>
      </c>
      <c r="K25" s="38" t="s">
        <v>45</v>
      </c>
      <c r="L25" s="43">
        <f>E25*H25*1114959/1000</f>
        <v>18676.6338336318</v>
      </c>
      <c r="M25" s="38">
        <f>L25/L14*100</f>
        <v>0.27749926340039477</v>
      </c>
      <c r="N25" s="15" t="s">
        <v>45</v>
      </c>
      <c r="O25" s="15" t="s">
        <v>45</v>
      </c>
    </row>
    <row r="26" spans="1:15" s="5" customFormat="1" ht="30" x14ac:dyDescent="0.25">
      <c r="A26" s="18" t="s">
        <v>3</v>
      </c>
      <c r="B26" s="86" t="s">
        <v>90</v>
      </c>
      <c r="C26" s="15" t="s">
        <v>12</v>
      </c>
      <c r="D26" s="38" t="s">
        <v>45</v>
      </c>
      <c r="E26" s="38" t="s">
        <v>45</v>
      </c>
      <c r="F26" s="38" t="s">
        <v>45</v>
      </c>
      <c r="G26" s="38" t="s">
        <v>45</v>
      </c>
      <c r="H26" s="38" t="s">
        <v>45</v>
      </c>
      <c r="I26" s="38" t="s">
        <v>45</v>
      </c>
      <c r="J26" s="38" t="s">
        <v>45</v>
      </c>
      <c r="K26" s="38" t="s">
        <v>45</v>
      </c>
      <c r="L26" s="38" t="s">
        <v>45</v>
      </c>
      <c r="M26" s="38" t="s">
        <v>45</v>
      </c>
      <c r="N26" s="38" t="s">
        <v>45</v>
      </c>
      <c r="O26" s="38" t="s">
        <v>45</v>
      </c>
    </row>
    <row r="27" spans="1:15" s="5" customFormat="1" ht="42.75" x14ac:dyDescent="0.25">
      <c r="A27" s="17" t="s">
        <v>55</v>
      </c>
      <c r="B27" s="86">
        <v>10</v>
      </c>
      <c r="C27" s="15" t="s">
        <v>12</v>
      </c>
      <c r="D27" s="15">
        <f>0.00113</f>
        <v>1.1299999999999999E-3</v>
      </c>
      <c r="E27" s="15">
        <f t="shared" si="2"/>
        <v>1.1299999999999999E-3</v>
      </c>
      <c r="F27" s="38" t="s">
        <v>45</v>
      </c>
      <c r="G27" s="15" t="str">
        <f t="shared" si="0"/>
        <v>Х</v>
      </c>
      <c r="H27" s="15" t="str">
        <f t="shared" si="0"/>
        <v>Х</v>
      </c>
      <c r="I27" s="38" t="s">
        <v>45</v>
      </c>
      <c r="J27" s="42">
        <f>J30+J25</f>
        <v>23.131997699999999</v>
      </c>
      <c r="K27" s="38" t="s">
        <v>45</v>
      </c>
      <c r="L27" s="42">
        <f>L25+L30</f>
        <v>25791.2290235943</v>
      </c>
      <c r="M27" s="38">
        <f>L27/L14*100</f>
        <v>0.38320861885455526</v>
      </c>
      <c r="N27" s="15" t="s">
        <v>45</v>
      </c>
      <c r="O27" s="15" t="s">
        <v>45</v>
      </c>
    </row>
    <row r="28" spans="1:15" s="5" customFormat="1" ht="30" x14ac:dyDescent="0.25">
      <c r="A28" s="18" t="s">
        <v>3</v>
      </c>
      <c r="B28" s="86" t="s">
        <v>21</v>
      </c>
      <c r="C28" s="15" t="s">
        <v>12</v>
      </c>
      <c r="D28" s="38" t="s">
        <v>45</v>
      </c>
      <c r="E28" s="38" t="s">
        <v>45</v>
      </c>
      <c r="F28" s="38" t="s">
        <v>45</v>
      </c>
      <c r="G28" s="38" t="s">
        <v>45</v>
      </c>
      <c r="H28" s="38" t="s">
        <v>45</v>
      </c>
      <c r="I28" s="38" t="s">
        <v>45</v>
      </c>
      <c r="J28" s="38" t="s">
        <v>45</v>
      </c>
      <c r="K28" s="38" t="s">
        <v>45</v>
      </c>
      <c r="L28" s="38" t="s">
        <v>45</v>
      </c>
      <c r="M28" s="38" t="s">
        <v>45</v>
      </c>
      <c r="N28" s="15" t="s">
        <v>45</v>
      </c>
      <c r="O28" s="15" t="s">
        <v>45</v>
      </c>
    </row>
    <row r="29" spans="1:15" s="5" customFormat="1" ht="28.5" x14ac:dyDescent="0.25">
      <c r="A29" s="19" t="s">
        <v>13</v>
      </c>
      <c r="B29" s="86">
        <v>11</v>
      </c>
      <c r="C29" s="18"/>
      <c r="D29" s="38" t="s">
        <v>45</v>
      </c>
      <c r="E29" s="15" t="str">
        <f t="shared" si="2"/>
        <v>Х</v>
      </c>
      <c r="F29" s="38" t="s">
        <v>45</v>
      </c>
      <c r="G29" s="15" t="str">
        <f t="shared" si="0"/>
        <v>Х</v>
      </c>
      <c r="H29" s="15" t="str">
        <f t="shared" si="0"/>
        <v>Х</v>
      </c>
      <c r="I29" s="38" t="s">
        <v>45</v>
      </c>
      <c r="J29" s="38" t="s">
        <v>45</v>
      </c>
      <c r="K29" s="38" t="s">
        <v>45</v>
      </c>
      <c r="L29" s="38" t="s">
        <v>45</v>
      </c>
      <c r="M29" s="38" t="s">
        <v>45</v>
      </c>
      <c r="N29" s="15" t="s">
        <v>45</v>
      </c>
      <c r="O29" s="15" t="s">
        <v>45</v>
      </c>
    </row>
    <row r="30" spans="1:15" s="6" customFormat="1" ht="30" x14ac:dyDescent="0.25">
      <c r="A30" s="24" t="s">
        <v>14</v>
      </c>
      <c r="B30" s="21">
        <v>12</v>
      </c>
      <c r="C30" s="15" t="s">
        <v>12</v>
      </c>
      <c r="D30" s="22">
        <v>2.63E-4</v>
      </c>
      <c r="E30" s="15">
        <f t="shared" si="2"/>
        <v>2.63E-4</v>
      </c>
      <c r="F30" s="38">
        <v>0</v>
      </c>
      <c r="G30" s="22">
        <v>24262.5</v>
      </c>
      <c r="H30" s="15">
        <f t="shared" si="0"/>
        <v>24262.5</v>
      </c>
      <c r="I30" s="38">
        <v>0</v>
      </c>
      <c r="J30" s="43">
        <f>L30*1000/1114959</f>
        <v>6.3810374999999997</v>
      </c>
      <c r="K30" s="38" t="s">
        <v>45</v>
      </c>
      <c r="L30" s="43">
        <f>G30*E30*1114959/1000</f>
        <v>7114.5951899624997</v>
      </c>
      <c r="M30" s="38">
        <f>L30/L14*100</f>
        <v>0.10570935545416053</v>
      </c>
      <c r="N30" s="15" t="s">
        <v>45</v>
      </c>
      <c r="O30" s="15" t="s">
        <v>45</v>
      </c>
    </row>
    <row r="31" spans="1:15" s="5" customFormat="1" ht="30" x14ac:dyDescent="0.25">
      <c r="A31" s="18" t="s">
        <v>3</v>
      </c>
      <c r="B31" s="86" t="s">
        <v>22</v>
      </c>
      <c r="C31" s="15" t="s">
        <v>12</v>
      </c>
      <c r="D31" s="38" t="s">
        <v>45</v>
      </c>
      <c r="E31" s="38" t="s">
        <v>45</v>
      </c>
      <c r="F31" s="38" t="s">
        <v>45</v>
      </c>
      <c r="G31" s="38" t="s">
        <v>45</v>
      </c>
      <c r="H31" s="38" t="s">
        <v>45</v>
      </c>
      <c r="I31" s="38" t="s">
        <v>45</v>
      </c>
      <c r="J31" s="38" t="s">
        <v>45</v>
      </c>
      <c r="K31" s="38" t="s">
        <v>45</v>
      </c>
      <c r="L31" s="38" t="s">
        <v>45</v>
      </c>
      <c r="M31" s="38" t="s">
        <v>45</v>
      </c>
      <c r="N31" s="15" t="s">
        <v>45</v>
      </c>
      <c r="O31" s="15" t="s">
        <v>45</v>
      </c>
    </row>
    <row r="32" spans="1:15" s="6" customFormat="1" ht="45" x14ac:dyDescent="0.25">
      <c r="A32" s="20" t="s">
        <v>15</v>
      </c>
      <c r="B32" s="21">
        <v>13</v>
      </c>
      <c r="C32" s="15" t="s">
        <v>18</v>
      </c>
      <c r="D32" s="22">
        <v>7.6E-3</v>
      </c>
      <c r="E32" s="15">
        <f t="shared" si="2"/>
        <v>7.6E-3</v>
      </c>
      <c r="F32" s="38">
        <v>0</v>
      </c>
      <c r="G32" s="22">
        <v>142220.4</v>
      </c>
      <c r="H32" s="15">
        <f t="shared" si="0"/>
        <v>142220.4</v>
      </c>
      <c r="I32" s="38">
        <v>0</v>
      </c>
      <c r="J32" s="43">
        <f>L32/1114959*1000</f>
        <v>1080.8750399999999</v>
      </c>
      <c r="K32" s="38" t="s">
        <v>45</v>
      </c>
      <c r="L32" s="43">
        <f>G32*E32*1114959/1000</f>
        <v>1205131.3537233598</v>
      </c>
      <c r="M32" s="38">
        <f>L32/L14*100</f>
        <v>17.905960246259323</v>
      </c>
      <c r="N32" s="15" t="s">
        <v>45</v>
      </c>
      <c r="O32" s="15" t="s">
        <v>45</v>
      </c>
    </row>
    <row r="33" spans="1:17" s="5" customFormat="1" x14ac:dyDescent="0.25">
      <c r="A33" s="18" t="s">
        <v>3</v>
      </c>
      <c r="B33" s="86" t="s">
        <v>23</v>
      </c>
      <c r="C33" s="18"/>
      <c r="D33" s="15" t="s">
        <v>45</v>
      </c>
      <c r="E33" s="15" t="s">
        <v>45</v>
      </c>
      <c r="F33" s="15" t="s">
        <v>45</v>
      </c>
      <c r="G33" s="15" t="s">
        <v>45</v>
      </c>
      <c r="H33" s="15" t="s">
        <v>45</v>
      </c>
      <c r="I33" s="15" t="s">
        <v>45</v>
      </c>
      <c r="J33" s="15" t="s">
        <v>45</v>
      </c>
      <c r="K33" s="15" t="s">
        <v>45</v>
      </c>
      <c r="L33" s="15" t="s">
        <v>45</v>
      </c>
      <c r="M33" s="15" t="s">
        <v>45</v>
      </c>
      <c r="N33" s="15" t="s">
        <v>45</v>
      </c>
      <c r="O33" s="15" t="s">
        <v>45</v>
      </c>
    </row>
    <row r="34" spans="1:17" s="5" customFormat="1" x14ac:dyDescent="0.25">
      <c r="A34" s="19" t="s">
        <v>16</v>
      </c>
      <c r="B34" s="86">
        <v>14</v>
      </c>
      <c r="C34" s="18"/>
      <c r="D34" s="15" t="s">
        <v>45</v>
      </c>
      <c r="E34" s="15" t="s">
        <v>45</v>
      </c>
      <c r="F34" s="15" t="s">
        <v>45</v>
      </c>
      <c r="G34" s="15" t="s">
        <v>45</v>
      </c>
      <c r="H34" s="15" t="s">
        <v>45</v>
      </c>
      <c r="I34" s="15" t="s">
        <v>45</v>
      </c>
      <c r="J34" s="43">
        <f>J35+J39</f>
        <v>201.08823999999998</v>
      </c>
      <c r="K34" s="15" t="s">
        <v>45</v>
      </c>
      <c r="L34" s="43">
        <f>L35+L39</f>
        <v>224205.14298215997</v>
      </c>
      <c r="M34" s="38">
        <f>L34/L14*100</f>
        <v>3.3312620776498401</v>
      </c>
      <c r="N34" s="15" t="s">
        <v>45</v>
      </c>
      <c r="O34" s="15" t="s">
        <v>45</v>
      </c>
    </row>
    <row r="35" spans="1:17" s="5" customFormat="1" ht="45" x14ac:dyDescent="0.25">
      <c r="A35" s="24" t="s">
        <v>56</v>
      </c>
      <c r="B35" s="86">
        <v>15</v>
      </c>
      <c r="C35" s="15" t="s">
        <v>8</v>
      </c>
      <c r="D35" s="15">
        <v>4.07E-2</v>
      </c>
      <c r="E35" s="15">
        <f t="shared" si="2"/>
        <v>4.07E-2</v>
      </c>
      <c r="F35" s="38">
        <v>0</v>
      </c>
      <c r="G35" s="15" t="s">
        <v>45</v>
      </c>
      <c r="H35" s="15" t="s">
        <v>45</v>
      </c>
      <c r="I35" s="15" t="s">
        <v>45</v>
      </c>
      <c r="J35" s="42">
        <f>J36+J37</f>
        <v>55.989760000000004</v>
      </c>
      <c r="K35" s="38" t="s">
        <v>45</v>
      </c>
      <c r="L35" s="42">
        <f>L36+L37</f>
        <v>62426.28681984001</v>
      </c>
      <c r="M35" s="38">
        <f>L35/L14*100</f>
        <v>0.92753591271531344</v>
      </c>
      <c r="N35" s="15" t="s">
        <v>45</v>
      </c>
      <c r="O35" s="15" t="s">
        <v>45</v>
      </c>
    </row>
    <row r="36" spans="1:17" s="5" customFormat="1" ht="30" x14ac:dyDescent="0.25">
      <c r="A36" s="18" t="s">
        <v>39</v>
      </c>
      <c r="B36" s="86" t="s">
        <v>24</v>
      </c>
      <c r="C36" s="15" t="s">
        <v>8</v>
      </c>
      <c r="D36" s="15">
        <v>3.0700000000000002E-2</v>
      </c>
      <c r="E36" s="15">
        <f t="shared" si="2"/>
        <v>3.0700000000000002E-2</v>
      </c>
      <c r="F36" s="38">
        <v>0</v>
      </c>
      <c r="G36" s="15">
        <v>696.8</v>
      </c>
      <c r="H36" s="15">
        <f t="shared" ref="H36:H40" si="3">G36</f>
        <v>696.8</v>
      </c>
      <c r="I36" s="38">
        <v>0</v>
      </c>
      <c r="J36" s="42">
        <f>L36*1000/1114959</f>
        <v>21.391760000000001</v>
      </c>
      <c r="K36" s="38" t="s">
        <v>45</v>
      </c>
      <c r="L36" s="42">
        <f>G36*E36*1114959/1000</f>
        <v>23850.935337840001</v>
      </c>
      <c r="M36" s="38">
        <f>L36/L14*100</f>
        <v>0.35437954433430202</v>
      </c>
      <c r="N36" s="15" t="s">
        <v>45</v>
      </c>
      <c r="O36" s="15" t="s">
        <v>45</v>
      </c>
    </row>
    <row r="37" spans="1:17" s="5" customFormat="1" x14ac:dyDescent="0.25">
      <c r="A37" s="18" t="s">
        <v>40</v>
      </c>
      <c r="B37" s="86" t="s">
        <v>25</v>
      </c>
      <c r="C37" s="15" t="s">
        <v>8</v>
      </c>
      <c r="D37" s="47">
        <v>0.01</v>
      </c>
      <c r="E37" s="47">
        <f t="shared" si="2"/>
        <v>0.01</v>
      </c>
      <c r="F37" s="38">
        <v>0</v>
      </c>
      <c r="G37" s="15">
        <v>3459.8</v>
      </c>
      <c r="H37" s="15">
        <f t="shared" si="3"/>
        <v>3459.8</v>
      </c>
      <c r="I37" s="38">
        <v>0</v>
      </c>
      <c r="J37" s="42">
        <f t="shared" ref="J37:J40" si="4">L37*1000/1114959</f>
        <v>34.598000000000006</v>
      </c>
      <c r="K37" s="38" t="s">
        <v>45</v>
      </c>
      <c r="L37" s="42">
        <f t="shared" ref="L37:L40" si="5">G37*E37*1114959/1000</f>
        <v>38575.351482000005</v>
      </c>
      <c r="M37" s="38">
        <f>L37/L14*100</f>
        <v>0.57315636838101125</v>
      </c>
      <c r="N37" s="15" t="s">
        <v>45</v>
      </c>
      <c r="O37" s="15" t="s">
        <v>45</v>
      </c>
    </row>
    <row r="38" spans="1:17" s="5" customFormat="1" x14ac:dyDescent="0.25">
      <c r="A38" s="18" t="s">
        <v>41</v>
      </c>
      <c r="B38" s="86" t="s">
        <v>74</v>
      </c>
      <c r="C38" s="15" t="s">
        <v>8</v>
      </c>
      <c r="D38" s="15">
        <v>8.0000000000000004E-4</v>
      </c>
      <c r="E38" s="15">
        <f t="shared" si="2"/>
        <v>8.0000000000000004E-4</v>
      </c>
      <c r="F38" s="38">
        <v>0</v>
      </c>
      <c r="G38" s="15">
        <v>3645.5</v>
      </c>
      <c r="H38" s="15">
        <f t="shared" si="3"/>
        <v>3645.5</v>
      </c>
      <c r="I38" s="38">
        <v>0</v>
      </c>
      <c r="J38" s="42">
        <f t="shared" si="4"/>
        <v>2.9164000000000003</v>
      </c>
      <c r="K38" s="38" t="s">
        <v>45</v>
      </c>
      <c r="L38" s="42">
        <f t="shared" si="5"/>
        <v>3251.6664276000006</v>
      </c>
      <c r="M38" s="38">
        <f>L38/L14*100</f>
        <v>4.8313579766066865E-2</v>
      </c>
      <c r="N38" s="15" t="s">
        <v>45</v>
      </c>
      <c r="O38" s="15" t="s">
        <v>45</v>
      </c>
    </row>
    <row r="39" spans="1:17" s="5" customFormat="1" ht="45" x14ac:dyDescent="0.25">
      <c r="A39" s="20" t="s">
        <v>38</v>
      </c>
      <c r="B39" s="86">
        <v>16</v>
      </c>
      <c r="C39" s="15" t="s">
        <v>17</v>
      </c>
      <c r="D39" s="15">
        <v>3.56E-2</v>
      </c>
      <c r="E39" s="15">
        <f t="shared" si="2"/>
        <v>3.56E-2</v>
      </c>
      <c r="F39" s="38">
        <v>0</v>
      </c>
      <c r="G39" s="15">
        <v>4075.8</v>
      </c>
      <c r="H39" s="15">
        <f t="shared" si="3"/>
        <v>4075.8</v>
      </c>
      <c r="I39" s="38">
        <v>0</v>
      </c>
      <c r="J39" s="42">
        <f t="shared" si="4"/>
        <v>145.09848</v>
      </c>
      <c r="K39" s="38" t="s">
        <v>45</v>
      </c>
      <c r="L39" s="42">
        <f t="shared" si="5"/>
        <v>161778.85616231998</v>
      </c>
      <c r="M39" s="38">
        <f>L39/L14*100</f>
        <v>2.4037261649345272</v>
      </c>
      <c r="N39" s="15" t="s">
        <v>45</v>
      </c>
      <c r="O39" s="15" t="s">
        <v>45</v>
      </c>
    </row>
    <row r="40" spans="1:17" s="5" customFormat="1" x14ac:dyDescent="0.25">
      <c r="A40" s="18" t="s">
        <v>42</v>
      </c>
      <c r="B40" s="86" t="s">
        <v>26</v>
      </c>
      <c r="C40" s="15" t="s">
        <v>17</v>
      </c>
      <c r="D40" s="15">
        <v>8.0000000000000004E-4</v>
      </c>
      <c r="E40" s="15">
        <f t="shared" si="2"/>
        <v>8.0000000000000004E-4</v>
      </c>
      <c r="F40" s="38">
        <v>0</v>
      </c>
      <c r="G40" s="15">
        <v>4100.2</v>
      </c>
      <c r="H40" s="15">
        <f t="shared" si="3"/>
        <v>4100.2</v>
      </c>
      <c r="I40" s="38">
        <v>0</v>
      </c>
      <c r="J40" s="42">
        <f t="shared" si="4"/>
        <v>3.28016</v>
      </c>
      <c r="K40" s="38" t="s">
        <v>45</v>
      </c>
      <c r="L40" s="42">
        <f t="shared" si="5"/>
        <v>3657.2439134399997</v>
      </c>
      <c r="M40" s="38">
        <f>L40/L14*100</f>
        <v>5.4339689962097731E-2</v>
      </c>
      <c r="N40" s="15" t="s">
        <v>45</v>
      </c>
      <c r="O40" s="15" t="s">
        <v>45</v>
      </c>
    </row>
    <row r="41" spans="1:17" s="5" customFormat="1" ht="30" x14ac:dyDescent="0.25">
      <c r="A41" s="20" t="s">
        <v>57</v>
      </c>
      <c r="B41" s="25">
        <v>17</v>
      </c>
      <c r="C41" s="15" t="s">
        <v>12</v>
      </c>
      <c r="D41" s="15" t="s">
        <v>45</v>
      </c>
      <c r="E41" s="15" t="s">
        <v>45</v>
      </c>
      <c r="F41" s="15" t="s">
        <v>45</v>
      </c>
      <c r="G41" s="15" t="s">
        <v>45</v>
      </c>
      <c r="H41" s="15" t="s">
        <v>45</v>
      </c>
      <c r="I41" s="15" t="s">
        <v>45</v>
      </c>
      <c r="J41" s="15" t="s">
        <v>45</v>
      </c>
      <c r="K41" s="15" t="s">
        <v>45</v>
      </c>
      <c r="L41" s="15" t="s">
        <v>45</v>
      </c>
      <c r="M41" s="15" t="s">
        <v>45</v>
      </c>
      <c r="N41" s="15" t="s">
        <v>45</v>
      </c>
      <c r="O41" s="15" t="s">
        <v>45</v>
      </c>
    </row>
    <row r="42" spans="1:17" s="5" customFormat="1" ht="30" x14ac:dyDescent="0.25">
      <c r="A42" s="78" t="s">
        <v>50</v>
      </c>
      <c r="B42" s="45" t="s">
        <v>93</v>
      </c>
      <c r="C42" s="46"/>
      <c r="D42" s="46"/>
      <c r="E42" s="46"/>
      <c r="F42" s="80"/>
      <c r="G42" s="46"/>
      <c r="H42" s="46"/>
      <c r="I42" s="80"/>
      <c r="J42" s="48"/>
      <c r="K42" s="80"/>
      <c r="L42" s="48"/>
      <c r="M42" s="46"/>
      <c r="N42" s="46"/>
      <c r="O42" s="46" t="s">
        <v>45</v>
      </c>
    </row>
    <row r="43" spans="1:17" s="5" customFormat="1" ht="110.25" customHeight="1" x14ac:dyDescent="0.25">
      <c r="A43" s="19" t="s">
        <v>60</v>
      </c>
      <c r="B43" s="86" t="s">
        <v>67</v>
      </c>
      <c r="C43" s="15" t="s">
        <v>45</v>
      </c>
      <c r="D43" s="15" t="s">
        <v>45</v>
      </c>
      <c r="E43" s="15" t="s">
        <v>45</v>
      </c>
      <c r="F43" s="38" t="s">
        <v>45</v>
      </c>
      <c r="G43" s="15" t="s">
        <v>45</v>
      </c>
      <c r="H43" s="15" t="s">
        <v>45</v>
      </c>
      <c r="I43" s="38" t="s">
        <v>45</v>
      </c>
      <c r="J43" s="42">
        <f>L43/1114959*1000</f>
        <v>681.62525079397483</v>
      </c>
      <c r="K43" s="38" t="s">
        <v>45</v>
      </c>
      <c r="L43" s="42">
        <f>2834331.928-96828.49-458505.41-262586.33-22185.21-1037950.58-196291.7</f>
        <v>759984.2079999994</v>
      </c>
      <c r="M43" s="38">
        <f>L43/L14*100</f>
        <v>11.291920149773702</v>
      </c>
      <c r="N43" s="15" t="s">
        <v>45</v>
      </c>
      <c r="O43" s="15" t="s">
        <v>45</v>
      </c>
    </row>
    <row r="44" spans="1:17" s="5" customFormat="1" ht="28.5" x14ac:dyDescent="0.25">
      <c r="A44" s="19" t="s">
        <v>46</v>
      </c>
      <c r="B44" s="86" t="s">
        <v>68</v>
      </c>
      <c r="C44" s="15" t="s">
        <v>45</v>
      </c>
      <c r="D44" s="15" t="s">
        <v>45</v>
      </c>
      <c r="E44" s="15" t="s">
        <v>45</v>
      </c>
      <c r="F44" s="38" t="s">
        <v>45</v>
      </c>
      <c r="G44" s="15" t="s">
        <v>45</v>
      </c>
      <c r="H44" s="15" t="s">
        <v>45</v>
      </c>
      <c r="I44" s="38" t="s">
        <v>45</v>
      </c>
      <c r="J44" s="15">
        <f>L44*1000/1114959</f>
        <v>89.689396650459798</v>
      </c>
      <c r="K44" s="38" t="s">
        <v>45</v>
      </c>
      <c r="L44" s="42">
        <v>100000</v>
      </c>
      <c r="M44" s="38">
        <f>L44/L14*100</f>
        <v>1.4858098406399667</v>
      </c>
      <c r="N44" s="15" t="s">
        <v>45</v>
      </c>
      <c r="O44" s="15" t="s">
        <v>45</v>
      </c>
    </row>
    <row r="45" spans="1:17" s="6" customFormat="1" ht="90" x14ac:dyDescent="0.25">
      <c r="A45" s="18" t="s">
        <v>95</v>
      </c>
      <c r="B45" s="86" t="s">
        <v>73</v>
      </c>
      <c r="C45" s="15" t="s">
        <v>45</v>
      </c>
      <c r="D45" s="15" t="s">
        <v>45</v>
      </c>
      <c r="E45" s="15" t="s">
        <v>45</v>
      </c>
      <c r="F45" s="38" t="s">
        <v>45</v>
      </c>
      <c r="G45" s="15" t="s">
        <v>45</v>
      </c>
      <c r="H45" s="15" t="s">
        <v>45</v>
      </c>
      <c r="I45" s="38" t="s">
        <v>45</v>
      </c>
      <c r="J45" s="38">
        <f>L45*1000/1114959</f>
        <v>89.689396650459798</v>
      </c>
      <c r="K45" s="38" t="s">
        <v>45</v>
      </c>
      <c r="L45" s="42">
        <v>100000</v>
      </c>
      <c r="M45" s="38">
        <f>L45/L14*100</f>
        <v>1.4858098406399667</v>
      </c>
      <c r="N45" s="15" t="s">
        <v>45</v>
      </c>
      <c r="O45" s="15" t="s">
        <v>45</v>
      </c>
      <c r="Q45" s="6">
        <f>L14-6730336.36</f>
        <v>3.6983378231525421E-3</v>
      </c>
    </row>
    <row r="46" spans="1:17" s="5" customFormat="1" ht="45" x14ac:dyDescent="0.25">
      <c r="A46" s="31" t="s">
        <v>61</v>
      </c>
      <c r="B46" s="86" t="s">
        <v>72</v>
      </c>
      <c r="C46" s="15" t="s">
        <v>45</v>
      </c>
      <c r="D46" s="15" t="s">
        <v>45</v>
      </c>
      <c r="E46" s="15" t="s">
        <v>45</v>
      </c>
      <c r="F46" s="38" t="s">
        <v>45</v>
      </c>
      <c r="G46" s="15" t="s">
        <v>45</v>
      </c>
      <c r="H46" s="15" t="s">
        <v>45</v>
      </c>
      <c r="I46" s="38" t="s">
        <v>45</v>
      </c>
      <c r="J46" s="38">
        <v>0</v>
      </c>
      <c r="K46" s="38" t="s">
        <v>45</v>
      </c>
      <c r="L46" s="42">
        <v>0</v>
      </c>
      <c r="M46" s="15"/>
      <c r="N46" s="15" t="s">
        <v>45</v>
      </c>
      <c r="O46" s="15" t="s">
        <v>45</v>
      </c>
    </row>
    <row r="47" spans="1:17" s="5" customFormat="1" ht="28.5" x14ac:dyDescent="0.25">
      <c r="A47" s="19" t="s">
        <v>47</v>
      </c>
      <c r="B47" s="86" t="s">
        <v>69</v>
      </c>
      <c r="C47" s="15" t="s">
        <v>45</v>
      </c>
      <c r="D47" s="15" t="s">
        <v>45</v>
      </c>
      <c r="E47" s="15" t="s">
        <v>45</v>
      </c>
      <c r="F47" s="38" t="s">
        <v>45</v>
      </c>
      <c r="G47" s="15" t="s">
        <v>45</v>
      </c>
      <c r="H47" s="15" t="s">
        <v>45</v>
      </c>
      <c r="I47" s="38" t="s">
        <v>45</v>
      </c>
      <c r="J47" s="38">
        <f>L47*1000/1114959</f>
        <v>399.19478653475153</v>
      </c>
      <c r="K47" s="38" t="s">
        <v>45</v>
      </c>
      <c r="L47" s="42">
        <f>L48+L49</f>
        <v>445085.82000000007</v>
      </c>
      <c r="M47" s="38">
        <f>L47/L14*100</f>
        <v>6.6131289128530888</v>
      </c>
      <c r="N47" s="15" t="s">
        <v>45</v>
      </c>
      <c r="O47" s="15" t="s">
        <v>45</v>
      </c>
    </row>
    <row r="48" spans="1:17" s="5" customFormat="1" ht="45" x14ac:dyDescent="0.25">
      <c r="A48" s="18" t="s">
        <v>48</v>
      </c>
      <c r="B48" s="86" t="s">
        <v>70</v>
      </c>
      <c r="C48" s="15" t="s">
        <v>45</v>
      </c>
      <c r="D48" s="15" t="s">
        <v>45</v>
      </c>
      <c r="E48" s="15" t="s">
        <v>45</v>
      </c>
      <c r="F48" s="38" t="s">
        <v>45</v>
      </c>
      <c r="G48" s="15" t="s">
        <v>45</v>
      </c>
      <c r="H48" s="15" t="s">
        <v>45</v>
      </c>
      <c r="I48" s="38" t="s">
        <v>45</v>
      </c>
      <c r="J48" s="38">
        <f>L48*1000/1134792</f>
        <v>391.95889643212155</v>
      </c>
      <c r="K48" s="38" t="s">
        <v>45</v>
      </c>
      <c r="L48" s="42">
        <f>1004668.01-560170.19+294</f>
        <v>444791.82000000007</v>
      </c>
      <c r="M48" s="38">
        <f>L48/L14*100</f>
        <v>6.6087606319216077</v>
      </c>
      <c r="N48" s="15" t="s">
        <v>45</v>
      </c>
      <c r="O48" s="15" t="s">
        <v>45</v>
      </c>
    </row>
    <row r="49" spans="1:17" s="7" customFormat="1" ht="60" x14ac:dyDescent="0.25">
      <c r="A49" s="18" t="s">
        <v>49</v>
      </c>
      <c r="B49" s="86" t="s">
        <v>71</v>
      </c>
      <c r="C49" s="15" t="s">
        <v>45</v>
      </c>
      <c r="D49" s="15" t="s">
        <v>45</v>
      </c>
      <c r="E49" s="15" t="s">
        <v>45</v>
      </c>
      <c r="F49" s="38" t="s">
        <v>45</v>
      </c>
      <c r="G49" s="15" t="s">
        <v>45</v>
      </c>
      <c r="H49" s="15" t="s">
        <v>45</v>
      </c>
      <c r="I49" s="38" t="s">
        <v>45</v>
      </c>
      <c r="J49" s="38">
        <v>0.26</v>
      </c>
      <c r="K49" s="38" t="s">
        <v>45</v>
      </c>
      <c r="L49" s="42">
        <v>294</v>
      </c>
      <c r="M49" s="38">
        <f>L49/L14*100</f>
        <v>4.3682809314815017E-3</v>
      </c>
      <c r="N49" s="15" t="s">
        <v>45</v>
      </c>
      <c r="O49" s="15" t="s">
        <v>45</v>
      </c>
    </row>
    <row r="50" spans="1:17" s="6" customFormat="1" ht="60" x14ac:dyDescent="0.25">
      <c r="A50" s="78" t="s">
        <v>64</v>
      </c>
      <c r="B50" s="45" t="s">
        <v>94</v>
      </c>
      <c r="C50" s="46"/>
      <c r="D50" s="46"/>
      <c r="E50" s="46"/>
      <c r="F50" s="80"/>
      <c r="G50" s="46"/>
      <c r="H50" s="46"/>
      <c r="I50" s="80"/>
      <c r="J50" s="48"/>
      <c r="K50" s="80"/>
      <c r="L50" s="48"/>
      <c r="M50" s="46"/>
      <c r="N50" s="46"/>
      <c r="O50" s="46" t="s">
        <v>45</v>
      </c>
    </row>
    <row r="51" spans="1:17" s="7" customFormat="1" ht="57.75" x14ac:dyDescent="0.25">
      <c r="A51" s="19" t="s">
        <v>65</v>
      </c>
      <c r="B51" s="86" t="s">
        <v>75</v>
      </c>
      <c r="C51" s="15" t="s">
        <v>45</v>
      </c>
      <c r="D51" s="15" t="s">
        <v>45</v>
      </c>
      <c r="E51" s="15" t="s">
        <v>45</v>
      </c>
      <c r="F51" s="38" t="s">
        <v>45</v>
      </c>
      <c r="G51" s="15" t="s">
        <v>45</v>
      </c>
      <c r="H51" s="15" t="s">
        <v>45</v>
      </c>
      <c r="I51" s="38" t="s">
        <v>45</v>
      </c>
      <c r="J51" s="38">
        <f>L51*1000/P53</f>
        <v>2643.6562823847894</v>
      </c>
      <c r="K51" s="38" t="s">
        <v>45</v>
      </c>
      <c r="L51" s="42">
        <v>3000000</v>
      </c>
      <c r="M51" s="38">
        <f>L51/Q52*100</f>
        <v>44.576242459193075</v>
      </c>
      <c r="N51" s="15" t="s">
        <v>45</v>
      </c>
      <c r="O51" s="15" t="s">
        <v>45</v>
      </c>
    </row>
    <row r="52" spans="1:17" s="7" customFormat="1" x14ac:dyDescent="0.25">
      <c r="A52" s="30" t="s">
        <v>81</v>
      </c>
      <c r="B52" s="86" t="s">
        <v>76</v>
      </c>
      <c r="C52" s="15" t="s">
        <v>45</v>
      </c>
      <c r="D52" s="15" t="s">
        <v>45</v>
      </c>
      <c r="E52" s="15" t="s">
        <v>45</v>
      </c>
      <c r="F52" s="38" t="s">
        <v>45</v>
      </c>
      <c r="G52" s="15" t="s">
        <v>45</v>
      </c>
      <c r="H52" s="15" t="s">
        <v>45</v>
      </c>
      <c r="I52" s="38" t="s">
        <v>45</v>
      </c>
      <c r="J52" s="38" t="s">
        <v>45</v>
      </c>
      <c r="K52" s="38" t="s">
        <v>45</v>
      </c>
      <c r="L52" s="42" t="s">
        <v>45</v>
      </c>
      <c r="M52" s="38" t="s">
        <v>45</v>
      </c>
      <c r="N52" s="15" t="s">
        <v>45</v>
      </c>
      <c r="O52" s="15" t="s">
        <v>45</v>
      </c>
      <c r="Q52" s="7">
        <v>6730042.3600000003</v>
      </c>
    </row>
    <row r="53" spans="1:17" s="7" customFormat="1" ht="57" x14ac:dyDescent="0.25">
      <c r="A53" s="30" t="s">
        <v>82</v>
      </c>
      <c r="B53" s="86" t="s">
        <v>77</v>
      </c>
      <c r="C53" s="15" t="s">
        <v>45</v>
      </c>
      <c r="D53" s="15" t="s">
        <v>45</v>
      </c>
      <c r="E53" s="15" t="s">
        <v>45</v>
      </c>
      <c r="F53" s="38" t="s">
        <v>45</v>
      </c>
      <c r="G53" s="15" t="s">
        <v>45</v>
      </c>
      <c r="H53" s="15" t="s">
        <v>45</v>
      </c>
      <c r="I53" s="38" t="s">
        <v>45</v>
      </c>
      <c r="J53" s="38">
        <f>L53*1000/P53</f>
        <v>31.218806759300385</v>
      </c>
      <c r="K53" s="38" t="s">
        <v>45</v>
      </c>
      <c r="L53" s="42">
        <v>35426.852160000002</v>
      </c>
      <c r="M53" s="38">
        <f>L53/Q52*100</f>
        <v>0.52639865048338264</v>
      </c>
      <c r="N53" s="15" t="s">
        <v>45</v>
      </c>
      <c r="O53" s="15" t="s">
        <v>45</v>
      </c>
      <c r="P53" s="7">
        <v>1134792</v>
      </c>
      <c r="Q53" s="7">
        <v>1114959</v>
      </c>
    </row>
    <row r="54" spans="1:17" s="5" customFormat="1" ht="27" hidden="1" customHeight="1" x14ac:dyDescent="0.25">
      <c r="A54" s="13"/>
      <c r="B54" s="14"/>
      <c r="C54" s="13"/>
      <c r="D54" s="13"/>
      <c r="E54" s="13"/>
      <c r="F54" s="35"/>
      <c r="G54" s="13"/>
      <c r="H54" s="13"/>
      <c r="I54" s="35"/>
      <c r="J54" s="13"/>
      <c r="K54" s="35"/>
      <c r="L54" s="39"/>
      <c r="M54" s="13"/>
      <c r="N54" s="13"/>
      <c r="O54" s="13"/>
    </row>
    <row r="55" spans="1:17" ht="27" hidden="1" customHeight="1" x14ac:dyDescent="0.25">
      <c r="A55" s="13"/>
      <c r="B55" s="14"/>
      <c r="C55" s="13"/>
    </row>
    <row r="56" spans="1:17" ht="27" hidden="1" customHeight="1" x14ac:dyDescent="0.25">
      <c r="A56" s="13"/>
      <c r="B56" s="14"/>
      <c r="C56" s="13"/>
    </row>
    <row r="57" spans="1:17" s="8" customFormat="1" ht="27" customHeight="1" x14ac:dyDescent="0.25">
      <c r="A57" s="88" t="s">
        <v>78</v>
      </c>
      <c r="B57" s="88"/>
      <c r="C57" s="88"/>
      <c r="D57" s="88"/>
      <c r="E57" s="88"/>
      <c r="F57" s="88"/>
      <c r="G57" s="88"/>
      <c r="H57" s="88"/>
      <c r="I57" s="88"/>
      <c r="J57" s="88"/>
      <c r="K57" s="88"/>
      <c r="L57" s="88"/>
      <c r="M57" s="88"/>
      <c r="N57" s="88"/>
      <c r="O57" s="88"/>
    </row>
    <row r="58" spans="1:17" s="5" customFormat="1" ht="27" customHeight="1" x14ac:dyDescent="0.25">
      <c r="A58" s="87" t="s">
        <v>52</v>
      </c>
      <c r="B58" s="87"/>
      <c r="C58" s="87"/>
      <c r="D58" s="87"/>
      <c r="E58" s="87"/>
      <c r="F58" s="87"/>
      <c r="G58" s="87"/>
      <c r="H58" s="87"/>
      <c r="I58" s="87"/>
      <c r="J58" s="87"/>
      <c r="K58" s="87"/>
      <c r="L58" s="87"/>
      <c r="M58" s="87"/>
      <c r="N58" s="87"/>
      <c r="O58" s="87"/>
    </row>
    <row r="59" spans="1:17" s="5" customFormat="1" ht="27" customHeight="1" x14ac:dyDescent="0.25">
      <c r="A59" s="87" t="s">
        <v>58</v>
      </c>
      <c r="B59" s="87"/>
      <c r="C59" s="87"/>
      <c r="D59" s="87"/>
      <c r="E59" s="87"/>
      <c r="F59" s="87"/>
      <c r="G59" s="87"/>
      <c r="H59" s="87"/>
      <c r="I59" s="87"/>
      <c r="J59" s="87"/>
      <c r="K59" s="87"/>
      <c r="L59" s="87"/>
      <c r="M59" s="87"/>
      <c r="N59" s="87"/>
      <c r="O59" s="87"/>
    </row>
    <row r="60" spans="1:17" s="9" customFormat="1" ht="27" customHeight="1" x14ac:dyDescent="0.25">
      <c r="A60" s="87" t="s">
        <v>27</v>
      </c>
      <c r="B60" s="87"/>
      <c r="C60" s="87"/>
      <c r="D60" s="87"/>
      <c r="E60" s="87"/>
      <c r="F60" s="87"/>
      <c r="G60" s="87"/>
      <c r="H60" s="87"/>
      <c r="I60" s="87"/>
      <c r="J60" s="87"/>
      <c r="K60" s="87"/>
      <c r="L60" s="87"/>
      <c r="M60" s="87"/>
      <c r="N60" s="87"/>
      <c r="O60" s="87"/>
    </row>
    <row r="61" spans="1:17" s="8" customFormat="1" ht="27" customHeight="1" x14ac:dyDescent="0.25">
      <c r="A61" s="87" t="s">
        <v>91</v>
      </c>
      <c r="B61" s="87"/>
      <c r="C61" s="87"/>
      <c r="D61" s="87"/>
      <c r="E61" s="87"/>
      <c r="F61" s="87"/>
      <c r="G61" s="87"/>
      <c r="H61" s="87"/>
      <c r="I61" s="87"/>
      <c r="J61" s="87"/>
      <c r="K61" s="87"/>
      <c r="L61" s="87"/>
      <c r="M61" s="87"/>
      <c r="N61" s="87"/>
      <c r="O61" s="87"/>
    </row>
    <row r="62" spans="1:17" s="8" customFormat="1" ht="27" customHeight="1" x14ac:dyDescent="0.25">
      <c r="A62" s="87" t="s">
        <v>59</v>
      </c>
      <c r="B62" s="87"/>
      <c r="C62" s="87"/>
      <c r="D62" s="87"/>
      <c r="E62" s="87"/>
      <c r="F62" s="87"/>
      <c r="G62" s="87"/>
      <c r="H62" s="87"/>
      <c r="I62" s="87"/>
      <c r="J62" s="87"/>
      <c r="K62" s="87"/>
      <c r="L62" s="87"/>
      <c r="M62" s="87"/>
      <c r="N62" s="87"/>
      <c r="O62" s="87"/>
    </row>
    <row r="63" spans="1:17" ht="27" customHeight="1" x14ac:dyDescent="0.25">
      <c r="A63" s="87" t="s">
        <v>63</v>
      </c>
      <c r="B63" s="87"/>
      <c r="C63" s="87"/>
      <c r="D63" s="87"/>
      <c r="E63" s="87"/>
      <c r="F63" s="87"/>
      <c r="G63" s="87"/>
      <c r="H63" s="87"/>
      <c r="I63" s="87"/>
      <c r="J63" s="87"/>
      <c r="K63" s="87"/>
      <c r="L63" s="87"/>
      <c r="M63" s="87"/>
      <c r="N63" s="87"/>
      <c r="O63" s="87"/>
    </row>
    <row r="64" spans="1:17" s="8" customFormat="1" ht="27" customHeight="1" x14ac:dyDescent="0.25">
      <c r="A64" s="87" t="s">
        <v>62</v>
      </c>
      <c r="B64" s="87"/>
      <c r="C64" s="87"/>
      <c r="D64" s="87"/>
      <c r="E64" s="87"/>
      <c r="F64" s="87"/>
      <c r="G64" s="87"/>
      <c r="H64" s="87"/>
      <c r="I64" s="87"/>
      <c r="J64" s="87"/>
      <c r="K64" s="87"/>
      <c r="L64" s="87"/>
      <c r="M64" s="87"/>
      <c r="N64" s="87"/>
      <c r="O64" s="87"/>
    </row>
    <row r="65" spans="1:15" s="8" customFormat="1" ht="27" customHeight="1" x14ac:dyDescent="0.25">
      <c r="A65" s="87" t="s">
        <v>66</v>
      </c>
      <c r="B65" s="87"/>
      <c r="C65" s="87"/>
      <c r="D65" s="87"/>
      <c r="E65" s="87"/>
      <c r="F65" s="87"/>
      <c r="G65" s="87"/>
      <c r="H65" s="87"/>
      <c r="I65" s="87"/>
      <c r="J65" s="87"/>
      <c r="K65" s="87"/>
      <c r="L65" s="87"/>
      <c r="M65" s="87"/>
      <c r="N65" s="87"/>
      <c r="O65" s="87"/>
    </row>
    <row r="66" spans="1:15" s="8" customFormat="1" ht="27" customHeight="1" x14ac:dyDescent="0.25">
      <c r="A66" s="87" t="s">
        <v>83</v>
      </c>
      <c r="B66" s="87"/>
      <c r="C66" s="87"/>
      <c r="D66" s="87"/>
      <c r="E66" s="87"/>
      <c r="F66" s="87"/>
      <c r="G66" s="87"/>
      <c r="H66" s="87"/>
      <c r="I66" s="87"/>
      <c r="J66" s="87"/>
      <c r="K66" s="87"/>
      <c r="L66" s="87"/>
      <c r="M66" s="87"/>
      <c r="N66" s="87"/>
      <c r="O66" s="87"/>
    </row>
  </sheetData>
  <autoFilter ref="A13:Q53"/>
  <mergeCells count="33">
    <mergeCell ref="I10:I11"/>
    <mergeCell ref="M3:O3"/>
    <mergeCell ref="A63:O63"/>
    <mergeCell ref="A64:O64"/>
    <mergeCell ref="A65:O65"/>
    <mergeCell ref="J10:J11"/>
    <mergeCell ref="K10:K11"/>
    <mergeCell ref="L10:L11"/>
    <mergeCell ref="M10:M11"/>
    <mergeCell ref="N10:N11"/>
    <mergeCell ref="A66:O66"/>
    <mergeCell ref="A61:O61"/>
    <mergeCell ref="A62:O62"/>
    <mergeCell ref="A57:O57"/>
    <mergeCell ref="A58:O58"/>
    <mergeCell ref="A59:O59"/>
    <mergeCell ref="A60:O60"/>
    <mergeCell ref="J1:O1"/>
    <mergeCell ref="J2:O2"/>
    <mergeCell ref="A4:O6"/>
    <mergeCell ref="A9:A11"/>
    <mergeCell ref="B9:B11"/>
    <mergeCell ref="C9:C11"/>
    <mergeCell ref="D9:F9"/>
    <mergeCell ref="G9:I9"/>
    <mergeCell ref="J9:K9"/>
    <mergeCell ref="L9:O9"/>
    <mergeCell ref="O10:O11"/>
    <mergeCell ref="D10:D11"/>
    <mergeCell ref="E10:E11"/>
    <mergeCell ref="F10:F11"/>
    <mergeCell ref="G10:G11"/>
    <mergeCell ref="H10:H11"/>
  </mergeCells>
  <printOptions horizontalCentered="1"/>
  <pageMargins left="0.39370078740157483" right="0.39370078740157483" top="0.39370078740157483" bottom="0.39370078740157483" header="0" footer="0"/>
  <pageSetup paperSize="9" scale="58" fitToHeight="0" orientation="landscape" r:id="rId1"/>
  <rowBreaks count="1" manualBreakCount="1">
    <brk id="40"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3"/>
  <sheetViews>
    <sheetView tabSelected="1" zoomScale="80" zoomScaleNormal="80" zoomScaleSheetLayoutView="85" workbookViewId="0">
      <pane xSplit="1" ySplit="10" topLeftCell="B11" activePane="bottomRight" state="frozen"/>
      <selection pane="topRight" activeCell="B1" sqref="B1"/>
      <selection pane="bottomLeft" activeCell="A11" sqref="A11"/>
      <selection pane="bottomRight" activeCell="O84" sqref="O84"/>
    </sheetView>
  </sheetViews>
  <sheetFormatPr defaultRowHeight="15" x14ac:dyDescent="0.25"/>
  <cols>
    <col min="1" max="1" width="99.140625" style="50" customWidth="1"/>
    <col min="2" max="2" width="10.42578125" style="51" customWidth="1"/>
    <col min="3" max="3" width="15" style="50" customWidth="1"/>
    <col min="4" max="4" width="12.85546875" style="52" customWidth="1"/>
    <col min="5" max="5" width="13.5703125" style="52" customWidth="1"/>
    <col min="6" max="6" width="18" style="52" customWidth="1"/>
    <col min="7" max="7" width="14.5703125" style="52" customWidth="1"/>
    <col min="8" max="8" width="12.28515625" style="52" customWidth="1"/>
    <col min="9" max="9" width="15.42578125" style="52" customWidth="1"/>
    <col min="10" max="10" width="9.5703125" style="52" customWidth="1"/>
    <col min="11" max="16384" width="9.140625" style="50"/>
  </cols>
  <sheetData>
    <row r="1" spans="1:10" ht="12.75" customHeight="1" x14ac:dyDescent="0.25">
      <c r="I1" s="108" t="s">
        <v>443</v>
      </c>
      <c r="J1" s="108"/>
    </row>
    <row r="2" spans="1:10" ht="8.25" customHeight="1" x14ac:dyDescent="0.25"/>
    <row r="3" spans="1:10" x14ac:dyDescent="0.25">
      <c r="A3" s="115" t="s">
        <v>445</v>
      </c>
      <c r="B3" s="115"/>
      <c r="C3" s="115"/>
      <c r="D3" s="115"/>
      <c r="E3" s="115"/>
      <c r="F3" s="115"/>
      <c r="G3" s="115"/>
      <c r="H3" s="115"/>
      <c r="I3" s="115"/>
      <c r="J3" s="115"/>
    </row>
    <row r="4" spans="1:10" x14ac:dyDescent="0.25">
      <c r="A4" s="115"/>
      <c r="B4" s="115"/>
      <c r="C4" s="115"/>
      <c r="D4" s="115"/>
      <c r="E4" s="115"/>
      <c r="F4" s="115"/>
      <c r="G4" s="115"/>
      <c r="H4" s="115"/>
      <c r="I4" s="115"/>
      <c r="J4" s="115"/>
    </row>
    <row r="5" spans="1:10" ht="12" customHeight="1" x14ac:dyDescent="0.25">
      <c r="A5" s="115"/>
      <c r="B5" s="115"/>
      <c r="C5" s="115"/>
      <c r="D5" s="115"/>
      <c r="E5" s="115"/>
      <c r="F5" s="115"/>
      <c r="G5" s="115"/>
      <c r="H5" s="115"/>
      <c r="I5" s="115"/>
      <c r="J5" s="115"/>
    </row>
    <row r="6" spans="1:10" hidden="1" x14ac:dyDescent="0.25"/>
    <row r="7" spans="1:10" hidden="1" x14ac:dyDescent="0.25"/>
    <row r="8" spans="1:10" ht="42" customHeight="1" x14ac:dyDescent="0.25">
      <c r="A8" s="109" t="s">
        <v>100</v>
      </c>
      <c r="B8" s="116" t="s">
        <v>28</v>
      </c>
      <c r="C8" s="109" t="s">
        <v>0</v>
      </c>
      <c r="D8" s="109" t="s">
        <v>101</v>
      </c>
      <c r="E8" s="109" t="s">
        <v>102</v>
      </c>
      <c r="F8" s="109" t="s">
        <v>103</v>
      </c>
      <c r="G8" s="109"/>
      <c r="H8" s="109" t="s">
        <v>104</v>
      </c>
      <c r="I8" s="109"/>
      <c r="J8" s="109"/>
    </row>
    <row r="9" spans="1:10" x14ac:dyDescent="0.25">
      <c r="A9" s="109"/>
      <c r="B9" s="116"/>
      <c r="C9" s="109"/>
      <c r="D9" s="109"/>
      <c r="E9" s="109"/>
      <c r="F9" s="109" t="s">
        <v>105</v>
      </c>
      <c r="G9" s="109"/>
      <c r="H9" s="109" t="s">
        <v>106</v>
      </c>
      <c r="I9" s="109"/>
      <c r="J9" s="109" t="s">
        <v>107</v>
      </c>
    </row>
    <row r="10" spans="1:10" ht="75" x14ac:dyDescent="0.25">
      <c r="A10" s="109"/>
      <c r="B10" s="116"/>
      <c r="C10" s="109"/>
      <c r="D10" s="109"/>
      <c r="E10" s="109"/>
      <c r="F10" s="84" t="s">
        <v>108</v>
      </c>
      <c r="G10" s="84" t="s">
        <v>109</v>
      </c>
      <c r="H10" s="84" t="s">
        <v>108</v>
      </c>
      <c r="I10" s="84" t="s">
        <v>109</v>
      </c>
      <c r="J10" s="109"/>
    </row>
    <row r="11" spans="1:10" x14ac:dyDescent="0.25">
      <c r="A11" s="84" t="s">
        <v>92</v>
      </c>
      <c r="B11" s="85" t="s">
        <v>93</v>
      </c>
      <c r="C11" s="84">
        <v>1</v>
      </c>
      <c r="D11" s="84">
        <v>2</v>
      </c>
      <c r="E11" s="84">
        <v>3</v>
      </c>
      <c r="F11" s="84">
        <v>4</v>
      </c>
      <c r="G11" s="84">
        <v>5</v>
      </c>
      <c r="H11" s="84">
        <v>6</v>
      </c>
      <c r="I11" s="84">
        <v>7</v>
      </c>
      <c r="J11" s="84">
        <v>8</v>
      </c>
    </row>
    <row r="12" spans="1:10" s="56" customFormat="1" x14ac:dyDescent="0.25">
      <c r="A12" s="18" t="s">
        <v>110</v>
      </c>
      <c r="B12" s="86">
        <v>20</v>
      </c>
      <c r="C12" s="18"/>
      <c r="D12" s="15" t="s">
        <v>111</v>
      </c>
      <c r="E12" s="42" t="s">
        <v>111</v>
      </c>
      <c r="F12" s="42" t="s">
        <v>111</v>
      </c>
      <c r="G12" s="42">
        <v>24201.15</v>
      </c>
      <c r="H12" s="55" t="s">
        <v>111</v>
      </c>
      <c r="I12" s="42">
        <v>27281013.27</v>
      </c>
      <c r="J12" s="55">
        <f>I12/I12*100</f>
        <v>100</v>
      </c>
    </row>
    <row r="13" spans="1:10" s="56" customFormat="1" x14ac:dyDescent="0.25">
      <c r="A13" s="18" t="s">
        <v>112</v>
      </c>
      <c r="B13" s="86">
        <v>21</v>
      </c>
      <c r="C13" s="15" t="s">
        <v>2</v>
      </c>
      <c r="D13" s="15">
        <v>0.28999999999999998</v>
      </c>
      <c r="E13" s="42">
        <v>5030</v>
      </c>
      <c r="F13" s="42" t="s">
        <v>111</v>
      </c>
      <c r="G13" s="42">
        <v>1458.7</v>
      </c>
      <c r="H13" s="55" t="s">
        <v>111</v>
      </c>
      <c r="I13" s="42">
        <v>1644335.62</v>
      </c>
      <c r="J13" s="55" t="s">
        <v>111</v>
      </c>
    </row>
    <row r="14" spans="1:10" s="56" customFormat="1" x14ac:dyDescent="0.25">
      <c r="A14" s="18" t="s">
        <v>113</v>
      </c>
      <c r="B14" s="86">
        <v>22</v>
      </c>
      <c r="C14" s="15" t="s">
        <v>2</v>
      </c>
      <c r="D14" s="15" t="s">
        <v>111</v>
      </c>
      <c r="E14" s="42" t="s">
        <v>111</v>
      </c>
      <c r="F14" s="42" t="s">
        <v>111</v>
      </c>
      <c r="G14" s="42" t="s">
        <v>111</v>
      </c>
      <c r="H14" s="55" t="s">
        <v>111</v>
      </c>
      <c r="I14" s="42" t="s">
        <v>111</v>
      </c>
      <c r="J14" s="55" t="s">
        <v>111</v>
      </c>
    </row>
    <row r="15" spans="1:10" s="56" customFormat="1" x14ac:dyDescent="0.25">
      <c r="A15" s="18" t="s">
        <v>114</v>
      </c>
      <c r="B15" s="86">
        <v>23</v>
      </c>
      <c r="C15" s="15" t="s">
        <v>111</v>
      </c>
      <c r="D15" s="15" t="s">
        <v>111</v>
      </c>
      <c r="E15" s="42" t="s">
        <v>111</v>
      </c>
      <c r="F15" s="42" t="s">
        <v>111</v>
      </c>
      <c r="G15" s="42" t="s">
        <v>111</v>
      </c>
      <c r="H15" s="55" t="s">
        <v>111</v>
      </c>
      <c r="I15" s="42" t="s">
        <v>111</v>
      </c>
      <c r="J15" s="55" t="s">
        <v>111</v>
      </c>
    </row>
    <row r="16" spans="1:10" s="56" customFormat="1" x14ac:dyDescent="0.25">
      <c r="A16" s="18" t="s">
        <v>115</v>
      </c>
      <c r="B16" s="86" t="s">
        <v>116</v>
      </c>
      <c r="C16" s="15" t="s">
        <v>111</v>
      </c>
      <c r="D16" s="15">
        <v>0.266791</v>
      </c>
      <c r="E16" s="42">
        <v>3063.2</v>
      </c>
      <c r="F16" s="42" t="s">
        <v>111</v>
      </c>
      <c r="G16" s="42">
        <v>817.23</v>
      </c>
      <c r="H16" s="55" t="s">
        <v>111</v>
      </c>
      <c r="I16" s="42">
        <v>921231.51</v>
      </c>
      <c r="J16" s="55" t="s">
        <v>111</v>
      </c>
    </row>
    <row r="17" spans="1:10" s="56" customFormat="1" ht="30" x14ac:dyDescent="0.25">
      <c r="A17" s="18" t="s">
        <v>117</v>
      </c>
      <c r="B17" s="86" t="s">
        <v>118</v>
      </c>
      <c r="C17" s="15" t="s">
        <v>119</v>
      </c>
      <c r="D17" s="15">
        <v>0.43239300000000003</v>
      </c>
      <c r="E17" s="42">
        <v>3743.7</v>
      </c>
      <c r="F17" s="42" t="s">
        <v>111</v>
      </c>
      <c r="G17" s="42">
        <v>1618.75</v>
      </c>
      <c r="H17" s="55" t="s">
        <v>111</v>
      </c>
      <c r="I17" s="42">
        <v>1824753.74</v>
      </c>
      <c r="J17" s="55" t="s">
        <v>111</v>
      </c>
    </row>
    <row r="18" spans="1:10" s="56" customFormat="1" ht="30" x14ac:dyDescent="0.25">
      <c r="A18" s="18" t="s">
        <v>120</v>
      </c>
      <c r="B18" s="86" t="s">
        <v>121</v>
      </c>
      <c r="C18" s="15" t="s">
        <v>119</v>
      </c>
      <c r="D18" s="15">
        <v>5.0757999999999998E-2</v>
      </c>
      <c r="E18" s="42">
        <v>1618.7</v>
      </c>
      <c r="F18" s="42" t="s">
        <v>111</v>
      </c>
      <c r="G18" s="42">
        <v>82.16</v>
      </c>
      <c r="H18" s="55" t="s">
        <v>111</v>
      </c>
      <c r="I18" s="42">
        <v>92615.76</v>
      </c>
      <c r="J18" s="55" t="s">
        <v>111</v>
      </c>
    </row>
    <row r="19" spans="1:10" s="56" customFormat="1" ht="30" x14ac:dyDescent="0.25">
      <c r="A19" s="18" t="s">
        <v>122</v>
      </c>
      <c r="B19" s="86" t="s">
        <v>123</v>
      </c>
      <c r="C19" s="15" t="s">
        <v>119</v>
      </c>
      <c r="D19" s="15">
        <v>0.15993399999999999</v>
      </c>
      <c r="E19" s="42">
        <v>2154</v>
      </c>
      <c r="F19" s="42" t="s">
        <v>111</v>
      </c>
      <c r="G19" s="42">
        <v>344.5</v>
      </c>
      <c r="H19" s="55" t="s">
        <v>111</v>
      </c>
      <c r="I19" s="42">
        <v>388341.41</v>
      </c>
      <c r="J19" s="55" t="s">
        <v>111</v>
      </c>
    </row>
    <row r="20" spans="1:10" s="56" customFormat="1" ht="30" x14ac:dyDescent="0.25">
      <c r="A20" s="18" t="s">
        <v>124</v>
      </c>
      <c r="B20" s="86" t="s">
        <v>125</v>
      </c>
      <c r="C20" s="15" t="s">
        <v>119</v>
      </c>
      <c r="D20" s="15">
        <v>8.1931000000000004E-2</v>
      </c>
      <c r="E20" s="42">
        <v>3413.4</v>
      </c>
      <c r="F20" s="42" t="s">
        <v>111</v>
      </c>
      <c r="G20" s="42">
        <v>279.66000000000003</v>
      </c>
      <c r="H20" s="55" t="s">
        <v>111</v>
      </c>
      <c r="I20" s="42">
        <v>315249.81</v>
      </c>
      <c r="J20" s="55" t="s">
        <v>111</v>
      </c>
    </row>
    <row r="21" spans="1:10" s="56" customFormat="1" ht="30" x14ac:dyDescent="0.25">
      <c r="A21" s="18" t="s">
        <v>126</v>
      </c>
      <c r="B21" s="86" t="s">
        <v>127</v>
      </c>
      <c r="C21" s="15" t="s">
        <v>119</v>
      </c>
      <c r="D21" s="15">
        <v>7.8003000000000003E-2</v>
      </c>
      <c r="E21" s="42">
        <v>831.2</v>
      </c>
      <c r="F21" s="42" t="s">
        <v>111</v>
      </c>
      <c r="G21" s="42">
        <v>64.84</v>
      </c>
      <c r="H21" s="55" t="s">
        <v>111</v>
      </c>
      <c r="I21" s="42">
        <v>73091.600000000006</v>
      </c>
      <c r="J21" s="55" t="s">
        <v>111</v>
      </c>
    </row>
    <row r="22" spans="1:10" s="56" customFormat="1" ht="30" x14ac:dyDescent="0.25">
      <c r="A22" s="18" t="s">
        <v>128</v>
      </c>
      <c r="B22" s="86" t="s">
        <v>129</v>
      </c>
      <c r="C22" s="15" t="s">
        <v>119</v>
      </c>
      <c r="D22" s="15">
        <v>2.276729</v>
      </c>
      <c r="E22" s="42">
        <v>434.9</v>
      </c>
      <c r="F22" s="42" t="s">
        <v>111</v>
      </c>
      <c r="G22" s="42">
        <v>990.15</v>
      </c>
      <c r="H22" s="55" t="s">
        <v>111</v>
      </c>
      <c r="I22" s="42">
        <v>1116157.48</v>
      </c>
      <c r="J22" s="55" t="s">
        <v>111</v>
      </c>
    </row>
    <row r="23" spans="1:10" s="56" customFormat="1" x14ac:dyDescent="0.25">
      <c r="A23" s="18" t="s">
        <v>130</v>
      </c>
      <c r="B23" s="86" t="s">
        <v>131</v>
      </c>
      <c r="C23" s="15" t="s">
        <v>132</v>
      </c>
      <c r="D23" s="15">
        <v>0.54</v>
      </c>
      <c r="E23" s="42">
        <v>1149.7</v>
      </c>
      <c r="F23" s="42" t="s">
        <v>111</v>
      </c>
      <c r="G23" s="42">
        <v>620.84</v>
      </c>
      <c r="H23" s="55" t="s">
        <v>111</v>
      </c>
      <c r="I23" s="42">
        <v>699848.72</v>
      </c>
      <c r="J23" s="55" t="s">
        <v>111</v>
      </c>
    </row>
    <row r="24" spans="1:10" s="56" customFormat="1" x14ac:dyDescent="0.25">
      <c r="A24" s="18" t="s">
        <v>133</v>
      </c>
      <c r="B24" s="86" t="s">
        <v>134</v>
      </c>
      <c r="C24" s="15" t="s">
        <v>8</v>
      </c>
      <c r="D24" s="15">
        <v>1.224747</v>
      </c>
      <c r="E24" s="42">
        <v>2413.4</v>
      </c>
      <c r="F24" s="42" t="s">
        <v>111</v>
      </c>
      <c r="G24" s="42">
        <v>2955.8</v>
      </c>
      <c r="H24" s="55" t="s">
        <v>111</v>
      </c>
      <c r="I24" s="42">
        <v>3331958.06</v>
      </c>
      <c r="J24" s="55" t="s">
        <v>111</v>
      </c>
    </row>
    <row r="25" spans="1:10" s="56" customFormat="1" x14ac:dyDescent="0.25">
      <c r="A25" s="18" t="s">
        <v>135</v>
      </c>
      <c r="B25" s="86" t="s">
        <v>136</v>
      </c>
      <c r="C25" s="15" t="s">
        <v>10</v>
      </c>
      <c r="D25" s="15">
        <v>0.24401600000000001</v>
      </c>
      <c r="E25" s="42">
        <v>2652.65</v>
      </c>
      <c r="F25" s="42" t="s">
        <v>111</v>
      </c>
      <c r="G25" s="42">
        <v>752.3</v>
      </c>
      <c r="H25" s="55" t="s">
        <v>111</v>
      </c>
      <c r="I25" s="42">
        <v>848038.47</v>
      </c>
      <c r="J25" s="55">
        <f>I25/I12*100</f>
        <v>3.1085299567393965</v>
      </c>
    </row>
    <row r="26" spans="1:10" s="56" customFormat="1" x14ac:dyDescent="0.25">
      <c r="A26" s="18" t="s">
        <v>137</v>
      </c>
      <c r="B26" s="86" t="s">
        <v>138</v>
      </c>
      <c r="C26" s="15" t="s">
        <v>139</v>
      </c>
      <c r="D26" s="15">
        <v>6.0443999999999998E-2</v>
      </c>
      <c r="E26" s="42">
        <v>4019.8</v>
      </c>
      <c r="F26" s="42" t="s">
        <v>111</v>
      </c>
      <c r="G26" s="42">
        <v>242.97</v>
      </c>
      <c r="H26" s="55" t="s">
        <v>111</v>
      </c>
      <c r="I26" s="42">
        <v>273890.61</v>
      </c>
      <c r="J26" s="55" t="s">
        <v>45</v>
      </c>
    </row>
    <row r="27" spans="1:10" s="56" customFormat="1" x14ac:dyDescent="0.25">
      <c r="A27" s="18" t="s">
        <v>140</v>
      </c>
      <c r="B27" s="86" t="s">
        <v>141</v>
      </c>
      <c r="C27" s="15" t="s">
        <v>139</v>
      </c>
      <c r="D27" s="15">
        <v>2.8843000000000001E-2</v>
      </c>
      <c r="E27" s="42">
        <v>5488.6</v>
      </c>
      <c r="F27" s="42" t="s">
        <v>111</v>
      </c>
      <c r="G27" s="42">
        <v>158.31</v>
      </c>
      <c r="H27" s="55" t="s">
        <v>111</v>
      </c>
      <c r="I27" s="42">
        <v>178456.69</v>
      </c>
      <c r="J27" s="55" t="s">
        <v>111</v>
      </c>
    </row>
    <row r="28" spans="1:10" s="56" customFormat="1" x14ac:dyDescent="0.25">
      <c r="A28" s="18" t="s">
        <v>142</v>
      </c>
      <c r="B28" s="86" t="s">
        <v>143</v>
      </c>
      <c r="C28" s="15" t="s">
        <v>139</v>
      </c>
      <c r="D28" s="15">
        <v>8.0342999999999998E-2</v>
      </c>
      <c r="E28" s="42">
        <v>811.7</v>
      </c>
      <c r="F28" s="42" t="s">
        <v>111</v>
      </c>
      <c r="G28" s="42">
        <v>65.209999999999994</v>
      </c>
      <c r="H28" s="55" t="s">
        <v>111</v>
      </c>
      <c r="I28" s="42">
        <v>73508.69</v>
      </c>
      <c r="J28" s="55" t="s">
        <v>111</v>
      </c>
    </row>
    <row r="29" spans="1:10" s="56" customFormat="1" x14ac:dyDescent="0.25">
      <c r="A29" s="18" t="s">
        <v>144</v>
      </c>
      <c r="B29" s="86" t="s">
        <v>145</v>
      </c>
      <c r="C29" s="15" t="s">
        <v>139</v>
      </c>
      <c r="D29" s="15">
        <v>4.3251999999999999E-2</v>
      </c>
      <c r="E29" s="42">
        <v>1488.4</v>
      </c>
      <c r="F29" s="42" t="s">
        <v>111</v>
      </c>
      <c r="G29" s="42">
        <v>64.38</v>
      </c>
      <c r="H29" s="55" t="s">
        <v>111</v>
      </c>
      <c r="I29" s="42">
        <v>72573.06</v>
      </c>
      <c r="J29" s="55" t="s">
        <v>111</v>
      </c>
    </row>
    <row r="30" spans="1:10" s="56" customFormat="1" ht="30" x14ac:dyDescent="0.25">
      <c r="A30" s="18" t="s">
        <v>146</v>
      </c>
      <c r="B30" s="86" t="s">
        <v>147</v>
      </c>
      <c r="C30" s="15" t="s">
        <v>139</v>
      </c>
      <c r="D30" s="15">
        <v>1.583E-3</v>
      </c>
      <c r="E30" s="42">
        <v>12499.5</v>
      </c>
      <c r="F30" s="42" t="s">
        <v>111</v>
      </c>
      <c r="G30" s="42">
        <v>19.79</v>
      </c>
      <c r="H30" s="55" t="s">
        <v>111</v>
      </c>
      <c r="I30" s="42">
        <v>22308.5</v>
      </c>
      <c r="J30" s="55" t="s">
        <v>111</v>
      </c>
    </row>
    <row r="31" spans="1:10" s="56" customFormat="1" ht="45" x14ac:dyDescent="0.25">
      <c r="A31" s="18" t="s">
        <v>148</v>
      </c>
      <c r="B31" s="86" t="s">
        <v>149</v>
      </c>
      <c r="C31" s="15" t="s">
        <v>139</v>
      </c>
      <c r="D31" s="15">
        <v>1.7746999999999999E-2</v>
      </c>
      <c r="E31" s="42">
        <v>4740</v>
      </c>
      <c r="F31" s="42" t="s">
        <v>111</v>
      </c>
      <c r="G31" s="42">
        <v>84.12</v>
      </c>
      <c r="H31" s="55" t="s">
        <v>111</v>
      </c>
      <c r="I31" s="42">
        <v>94825.2</v>
      </c>
      <c r="J31" s="55" t="s">
        <v>111</v>
      </c>
    </row>
    <row r="32" spans="1:10" s="56" customFormat="1" x14ac:dyDescent="0.25">
      <c r="A32" s="18" t="s">
        <v>150</v>
      </c>
      <c r="B32" s="86" t="s">
        <v>151</v>
      </c>
      <c r="C32" s="15" t="s">
        <v>139</v>
      </c>
      <c r="D32" s="15">
        <v>2.212E-3</v>
      </c>
      <c r="E32" s="42">
        <v>38866.699999999997</v>
      </c>
      <c r="F32" s="42" t="s">
        <v>111</v>
      </c>
      <c r="G32" s="42">
        <v>85.97</v>
      </c>
      <c r="H32" s="55" t="s">
        <v>111</v>
      </c>
      <c r="I32" s="42">
        <v>96910.63</v>
      </c>
      <c r="J32" s="55">
        <f>I32/I12*100</f>
        <v>0.35523105040445591</v>
      </c>
    </row>
    <row r="33" spans="1:10" s="56" customFormat="1" x14ac:dyDescent="0.25">
      <c r="A33" s="18" t="s">
        <v>152</v>
      </c>
      <c r="B33" s="86" t="s">
        <v>153</v>
      </c>
      <c r="C33" s="15" t="s">
        <v>139</v>
      </c>
      <c r="D33" s="15">
        <v>3.8899999999999998E-3</v>
      </c>
      <c r="E33" s="42">
        <v>5661.26</v>
      </c>
      <c r="F33" s="42" t="s">
        <v>111</v>
      </c>
      <c r="G33" s="42">
        <v>22.02</v>
      </c>
      <c r="H33" s="55" t="s">
        <v>111</v>
      </c>
      <c r="I33" s="42">
        <v>24822.29</v>
      </c>
      <c r="J33" s="55">
        <f>I33/I12*100</f>
        <v>9.0987419544626025E-2</v>
      </c>
    </row>
    <row r="34" spans="1:10" s="56" customFormat="1" x14ac:dyDescent="0.25">
      <c r="A34" s="18" t="s">
        <v>154</v>
      </c>
      <c r="B34" s="86" t="s">
        <v>155</v>
      </c>
      <c r="C34" s="15" t="s">
        <v>139</v>
      </c>
      <c r="D34" s="15">
        <v>5.7019999999999996E-3</v>
      </c>
      <c r="E34" s="42">
        <v>1671.9</v>
      </c>
      <c r="F34" s="42" t="s">
        <v>111</v>
      </c>
      <c r="G34" s="42">
        <v>9.5299999999999994</v>
      </c>
      <c r="H34" s="55" t="s">
        <v>111</v>
      </c>
      <c r="I34" s="42">
        <v>10742.8</v>
      </c>
      <c r="J34" s="55">
        <f>I34/I12*100</f>
        <v>3.9378302754661573E-2</v>
      </c>
    </row>
    <row r="35" spans="1:10" s="56" customFormat="1" ht="30" x14ac:dyDescent="0.25">
      <c r="A35" s="18" t="s">
        <v>156</v>
      </c>
      <c r="B35" s="86" t="s">
        <v>157</v>
      </c>
      <c r="C35" s="15" t="s">
        <v>119</v>
      </c>
      <c r="D35" s="15">
        <v>5.7019999999999996E-3</v>
      </c>
      <c r="E35" s="42">
        <v>1548.1</v>
      </c>
      <c r="F35" s="42" t="s">
        <v>111</v>
      </c>
      <c r="G35" s="42">
        <v>8.83</v>
      </c>
      <c r="H35" s="55" t="s">
        <v>111</v>
      </c>
      <c r="I35" s="42">
        <v>9953.7099999999991</v>
      </c>
      <c r="J35" s="55">
        <f>I35/I12*100</f>
        <v>3.6485851538900702E-2</v>
      </c>
    </row>
    <row r="36" spans="1:10" s="56" customFormat="1" ht="30" x14ac:dyDescent="0.25">
      <c r="A36" s="18" t="s">
        <v>158</v>
      </c>
      <c r="B36" s="86" t="s">
        <v>159</v>
      </c>
      <c r="C36" s="15" t="s">
        <v>119</v>
      </c>
      <c r="D36" s="15">
        <v>0.26173600000000002</v>
      </c>
      <c r="E36" s="42">
        <v>3110.6</v>
      </c>
      <c r="F36" s="42" t="s">
        <v>111</v>
      </c>
      <c r="G36" s="42">
        <v>814.16</v>
      </c>
      <c r="H36" s="55" t="s">
        <v>111</v>
      </c>
      <c r="I36" s="42">
        <v>917770.82</v>
      </c>
      <c r="J36" s="55" t="s">
        <v>45</v>
      </c>
    </row>
    <row r="37" spans="1:10" s="56" customFormat="1" ht="30" x14ac:dyDescent="0.25">
      <c r="A37" s="18" t="s">
        <v>160</v>
      </c>
      <c r="B37" s="86" t="s">
        <v>161</v>
      </c>
      <c r="C37" s="15" t="s">
        <v>119</v>
      </c>
      <c r="D37" s="15">
        <v>4.505E-2</v>
      </c>
      <c r="E37" s="42">
        <v>4391.8</v>
      </c>
      <c r="F37" s="42" t="s">
        <v>111</v>
      </c>
      <c r="G37" s="42">
        <v>197.85</v>
      </c>
      <c r="H37" s="55" t="s">
        <v>111</v>
      </c>
      <c r="I37" s="42">
        <v>223028.59</v>
      </c>
      <c r="J37" s="55">
        <f>I37/$I$12*100</f>
        <v>0.81752311687504997</v>
      </c>
    </row>
    <row r="38" spans="1:10" s="56" customFormat="1" ht="30" x14ac:dyDescent="0.25">
      <c r="A38" s="18" t="s">
        <v>162</v>
      </c>
      <c r="B38" s="86" t="s">
        <v>163</v>
      </c>
      <c r="C38" s="15" t="s">
        <v>119</v>
      </c>
      <c r="D38" s="15">
        <v>5.9799999999999999E-2</v>
      </c>
      <c r="E38" s="42">
        <v>1658.1</v>
      </c>
      <c r="F38" s="42" t="s">
        <v>111</v>
      </c>
      <c r="G38" s="42">
        <v>99.15</v>
      </c>
      <c r="H38" s="55" t="s">
        <v>111</v>
      </c>
      <c r="I38" s="42">
        <v>111767.93</v>
      </c>
      <c r="J38" s="55">
        <f t="shared" ref="J38:J40" si="0">I38/$I$12*100</f>
        <v>0.40969127097235564</v>
      </c>
    </row>
    <row r="39" spans="1:10" s="56" customFormat="1" ht="30" x14ac:dyDescent="0.25">
      <c r="A39" s="18" t="s">
        <v>164</v>
      </c>
      <c r="B39" s="86" t="s">
        <v>165</v>
      </c>
      <c r="C39" s="15" t="s">
        <v>119</v>
      </c>
      <c r="D39" s="15">
        <v>0.12520999999999999</v>
      </c>
      <c r="E39" s="42">
        <v>3687.1</v>
      </c>
      <c r="F39" s="42" t="s">
        <v>111</v>
      </c>
      <c r="G39" s="42">
        <v>461.66</v>
      </c>
      <c r="H39" s="55" t="s">
        <v>111</v>
      </c>
      <c r="I39" s="42">
        <v>520411.31</v>
      </c>
      <c r="J39" s="55">
        <f t="shared" si="0"/>
        <v>1.9075952379389023</v>
      </c>
    </row>
    <row r="40" spans="1:10" s="56" customFormat="1" ht="30" x14ac:dyDescent="0.25">
      <c r="A40" s="18" t="s">
        <v>166</v>
      </c>
      <c r="B40" s="86" t="s">
        <v>167</v>
      </c>
      <c r="C40" s="15" t="s">
        <v>119</v>
      </c>
      <c r="D40" s="15">
        <v>3.6725000000000001E-2</v>
      </c>
      <c r="E40" s="42">
        <v>2624.1</v>
      </c>
      <c r="F40" s="42" t="s">
        <v>111</v>
      </c>
      <c r="G40" s="42">
        <v>96.37</v>
      </c>
      <c r="H40" s="55" t="s">
        <v>111</v>
      </c>
      <c r="I40" s="42">
        <v>108634.14</v>
      </c>
      <c r="J40" s="55">
        <f t="shared" si="0"/>
        <v>0.39820419764049331</v>
      </c>
    </row>
    <row r="41" spans="1:10" s="56" customFormat="1" ht="45" x14ac:dyDescent="0.25">
      <c r="A41" s="18" t="s">
        <v>168</v>
      </c>
      <c r="B41" s="86" t="s">
        <v>169</v>
      </c>
      <c r="C41" s="15" t="s">
        <v>119</v>
      </c>
      <c r="D41" s="15">
        <v>6.7347000000000004E-2</v>
      </c>
      <c r="E41" s="42">
        <v>40213.97</v>
      </c>
      <c r="F41" s="42" t="s">
        <v>111</v>
      </c>
      <c r="G41" s="42">
        <v>2708.29</v>
      </c>
      <c r="H41" s="55" t="s">
        <v>111</v>
      </c>
      <c r="I41" s="42">
        <v>3052949.78</v>
      </c>
      <c r="J41" s="55" t="s">
        <v>111</v>
      </c>
    </row>
    <row r="42" spans="1:10" s="56" customFormat="1" ht="30" x14ac:dyDescent="0.25">
      <c r="A42" s="18" t="s">
        <v>170</v>
      </c>
      <c r="B42" s="86" t="s">
        <v>171</v>
      </c>
      <c r="C42" s="15" t="s">
        <v>12</v>
      </c>
      <c r="D42" s="15">
        <v>1.308E-2</v>
      </c>
      <c r="E42" s="42">
        <v>85316.6</v>
      </c>
      <c r="F42" s="42" t="s">
        <v>111</v>
      </c>
      <c r="G42" s="42">
        <v>1115.94</v>
      </c>
      <c r="H42" s="55" t="s">
        <v>111</v>
      </c>
      <c r="I42" s="42">
        <v>1257955.6399999999</v>
      </c>
      <c r="J42" s="55" t="s">
        <v>111</v>
      </c>
    </row>
    <row r="43" spans="1:10" s="56" customFormat="1" ht="30" x14ac:dyDescent="0.25">
      <c r="A43" s="18" t="s">
        <v>172</v>
      </c>
      <c r="B43" s="86" t="s">
        <v>173</v>
      </c>
      <c r="C43" s="15" t="s">
        <v>12</v>
      </c>
      <c r="D43" s="15">
        <v>6.4400000000000004E-4</v>
      </c>
      <c r="E43" s="42">
        <v>115970.7</v>
      </c>
      <c r="F43" s="42" t="s">
        <v>111</v>
      </c>
      <c r="G43" s="42">
        <v>74.69</v>
      </c>
      <c r="H43" s="55" t="s">
        <v>111</v>
      </c>
      <c r="I43" s="42">
        <v>84195.12</v>
      </c>
      <c r="J43" s="55" t="s">
        <v>111</v>
      </c>
    </row>
    <row r="44" spans="1:10" s="56" customFormat="1" ht="30" x14ac:dyDescent="0.25">
      <c r="A44" s="18" t="s">
        <v>174</v>
      </c>
      <c r="B44" s="86" t="s">
        <v>175</v>
      </c>
      <c r="C44" s="15" t="s">
        <v>12</v>
      </c>
      <c r="D44" s="15">
        <v>6.9499999999999998E-4</v>
      </c>
      <c r="E44" s="42">
        <v>124286.2</v>
      </c>
      <c r="F44" s="42" t="s">
        <v>111</v>
      </c>
      <c r="G44" s="42">
        <v>86.38</v>
      </c>
      <c r="H44" s="55" t="s">
        <v>111</v>
      </c>
      <c r="I44" s="42">
        <v>97372.81</v>
      </c>
      <c r="J44" s="55">
        <f>I44/$I$12*100</f>
        <v>0.35692519568940484</v>
      </c>
    </row>
    <row r="45" spans="1:10" s="56" customFormat="1" ht="30" x14ac:dyDescent="0.25">
      <c r="A45" s="18" t="s">
        <v>176</v>
      </c>
      <c r="B45" s="86" t="s">
        <v>177</v>
      </c>
      <c r="C45" s="15" t="s">
        <v>12</v>
      </c>
      <c r="D45" s="15">
        <v>0</v>
      </c>
      <c r="E45" s="42">
        <v>0</v>
      </c>
      <c r="F45" s="42" t="s">
        <v>111</v>
      </c>
      <c r="G45" s="42">
        <v>0</v>
      </c>
      <c r="H45" s="55" t="s">
        <v>111</v>
      </c>
      <c r="I45" s="42">
        <v>0</v>
      </c>
      <c r="J45" s="55">
        <v>0</v>
      </c>
    </row>
    <row r="46" spans="1:10" s="56" customFormat="1" ht="45" x14ac:dyDescent="0.25">
      <c r="A46" s="18" t="s">
        <v>178</v>
      </c>
      <c r="B46" s="86" t="s">
        <v>179</v>
      </c>
      <c r="C46" s="15" t="s">
        <v>12</v>
      </c>
      <c r="D46" s="15">
        <v>0.174122</v>
      </c>
      <c r="E46" s="42">
        <v>59124.3</v>
      </c>
      <c r="F46" s="42" t="s">
        <v>111</v>
      </c>
      <c r="G46" s="42">
        <v>10294.84</v>
      </c>
      <c r="H46" s="55" t="s">
        <v>111</v>
      </c>
      <c r="I46" s="42">
        <v>11604971.630000001</v>
      </c>
      <c r="J46" s="55" t="s">
        <v>111</v>
      </c>
    </row>
    <row r="47" spans="1:10" s="56" customFormat="1" ht="30" x14ac:dyDescent="0.25">
      <c r="A47" s="18" t="s">
        <v>180</v>
      </c>
      <c r="B47" s="86" t="s">
        <v>181</v>
      </c>
      <c r="C47" s="15" t="s">
        <v>18</v>
      </c>
      <c r="D47" s="15">
        <v>1.0265E-2</v>
      </c>
      <c r="E47" s="42">
        <v>111638.6</v>
      </c>
      <c r="F47" s="42" t="s">
        <v>111</v>
      </c>
      <c r="G47" s="42">
        <v>1145.97</v>
      </c>
      <c r="H47" s="55" t="s">
        <v>111</v>
      </c>
      <c r="I47" s="42">
        <v>1291807.29</v>
      </c>
      <c r="J47" s="55" t="s">
        <v>111</v>
      </c>
    </row>
    <row r="48" spans="1:10" s="56" customFormat="1" ht="30" x14ac:dyDescent="0.25">
      <c r="A48" s="18" t="s">
        <v>182</v>
      </c>
      <c r="B48" s="86" t="s">
        <v>183</v>
      </c>
      <c r="C48" s="15" t="s">
        <v>18</v>
      </c>
      <c r="D48" s="15">
        <v>2.3270000000000001E-3</v>
      </c>
      <c r="E48" s="42">
        <v>219984.1</v>
      </c>
      <c r="F48" s="42" t="s">
        <v>111</v>
      </c>
      <c r="G48" s="42">
        <v>511.9</v>
      </c>
      <c r="H48" s="55" t="s">
        <v>111</v>
      </c>
      <c r="I48" s="42">
        <v>577044.91</v>
      </c>
      <c r="J48" s="55">
        <f>I48/$I$12*100</f>
        <v>2.1151887002472765</v>
      </c>
    </row>
    <row r="49" spans="1:10" s="56" customFormat="1" ht="30" x14ac:dyDescent="0.25">
      <c r="A49" s="18" t="s">
        <v>184</v>
      </c>
      <c r="B49" s="86" t="s">
        <v>185</v>
      </c>
      <c r="C49" s="15" t="s">
        <v>18</v>
      </c>
      <c r="D49" s="15">
        <v>4.2999999999999999E-4</v>
      </c>
      <c r="E49" s="42">
        <v>285751</v>
      </c>
      <c r="F49" s="42" t="s">
        <v>111</v>
      </c>
      <c r="G49" s="42">
        <v>122.87</v>
      </c>
      <c r="H49" s="55" t="s">
        <v>111</v>
      </c>
      <c r="I49" s="42">
        <v>138506.56</v>
      </c>
      <c r="J49" s="55">
        <f t="shared" ref="J49:J51" si="1">I49/$I$12*100</f>
        <v>0.50770313635055098</v>
      </c>
    </row>
    <row r="50" spans="1:10" s="56" customFormat="1" ht="30" x14ac:dyDescent="0.25">
      <c r="A50" s="18" t="s">
        <v>186</v>
      </c>
      <c r="B50" s="86" t="s">
        <v>187</v>
      </c>
      <c r="C50" s="15" t="s">
        <v>18</v>
      </c>
      <c r="D50" s="15">
        <v>1.8900000000000001E-4</v>
      </c>
      <c r="E50" s="42">
        <v>343816.1</v>
      </c>
      <c r="F50" s="42" t="s">
        <v>111</v>
      </c>
      <c r="G50" s="42">
        <v>64.98</v>
      </c>
      <c r="H50" s="55" t="s">
        <v>111</v>
      </c>
      <c r="I50" s="42">
        <v>73249.42</v>
      </c>
      <c r="J50" s="55">
        <f t="shared" si="1"/>
        <v>0.268499631135585</v>
      </c>
    </row>
    <row r="51" spans="1:10" s="56" customFormat="1" ht="30" x14ac:dyDescent="0.25">
      <c r="A51" s="18" t="s">
        <v>188</v>
      </c>
      <c r="B51" s="86" t="s">
        <v>189</v>
      </c>
      <c r="C51" s="15" t="s">
        <v>18</v>
      </c>
      <c r="D51" s="15">
        <v>4.7199999999999998E-4</v>
      </c>
      <c r="E51" s="42">
        <v>223787.4</v>
      </c>
      <c r="F51" s="42" t="s">
        <v>111</v>
      </c>
      <c r="G51" s="42">
        <v>105.63</v>
      </c>
      <c r="H51" s="55" t="s">
        <v>111</v>
      </c>
      <c r="I51" s="42">
        <v>119072.58</v>
      </c>
      <c r="J51" s="55">
        <f t="shared" si="1"/>
        <v>0.43646685268446411</v>
      </c>
    </row>
    <row r="52" spans="1:10" s="56" customFormat="1" ht="30" x14ac:dyDescent="0.25">
      <c r="A52" s="18" t="s">
        <v>190</v>
      </c>
      <c r="B52" s="86" t="s">
        <v>191</v>
      </c>
      <c r="C52" s="15" t="s">
        <v>18</v>
      </c>
      <c r="D52" s="15">
        <v>4.0600000000000002E-3</v>
      </c>
      <c r="E52" s="42">
        <v>190739.87</v>
      </c>
      <c r="F52" s="42" t="s">
        <v>111</v>
      </c>
      <c r="G52" s="42">
        <v>775.13</v>
      </c>
      <c r="H52" s="55" t="s">
        <v>111</v>
      </c>
      <c r="I52" s="42">
        <v>873779.34</v>
      </c>
      <c r="J52" s="55" t="s">
        <v>111</v>
      </c>
    </row>
    <row r="53" spans="1:10" s="56" customFormat="1" ht="30" x14ac:dyDescent="0.25">
      <c r="A53" s="18" t="s">
        <v>192</v>
      </c>
      <c r="B53" s="86" t="s">
        <v>193</v>
      </c>
      <c r="C53" s="15" t="s">
        <v>18</v>
      </c>
      <c r="D53" s="15" t="s">
        <v>111</v>
      </c>
      <c r="E53" s="42" t="s">
        <v>111</v>
      </c>
      <c r="F53" s="42" t="s">
        <v>111</v>
      </c>
      <c r="G53" s="42" t="s">
        <v>111</v>
      </c>
      <c r="H53" s="55" t="s">
        <v>111</v>
      </c>
      <c r="I53" s="42" t="s">
        <v>111</v>
      </c>
      <c r="J53" s="55" t="s">
        <v>111</v>
      </c>
    </row>
    <row r="54" spans="1:10" s="56" customFormat="1" x14ac:dyDescent="0.25">
      <c r="A54" s="18" t="s">
        <v>194</v>
      </c>
      <c r="B54" s="86" t="s">
        <v>195</v>
      </c>
      <c r="C54" s="15" t="s">
        <v>111</v>
      </c>
      <c r="D54" s="15">
        <v>3.241E-3</v>
      </c>
      <c r="E54" s="42">
        <v>29722.799999999999</v>
      </c>
      <c r="F54" s="42" t="s">
        <v>111</v>
      </c>
      <c r="G54" s="42">
        <v>96.33</v>
      </c>
      <c r="H54" s="55" t="s">
        <v>111</v>
      </c>
      <c r="I54" s="42">
        <v>108589.05</v>
      </c>
      <c r="J54" s="55" t="s">
        <v>111</v>
      </c>
    </row>
    <row r="55" spans="1:10" s="56" customFormat="1" ht="30" x14ac:dyDescent="0.25">
      <c r="A55" s="18" t="s">
        <v>196</v>
      </c>
      <c r="B55" s="86" t="s">
        <v>197</v>
      </c>
      <c r="C55" s="15" t="s">
        <v>198</v>
      </c>
      <c r="D55" s="15">
        <v>2.7049999999999999E-3</v>
      </c>
      <c r="E55" s="42">
        <v>31412.9</v>
      </c>
      <c r="F55" s="42" t="s">
        <v>111</v>
      </c>
      <c r="G55" s="42">
        <v>84.97</v>
      </c>
      <c r="H55" s="55" t="s">
        <v>111</v>
      </c>
      <c r="I55" s="42">
        <v>95783.37</v>
      </c>
      <c r="J55" s="55" t="s">
        <v>111</v>
      </c>
    </row>
    <row r="56" spans="1:10" s="56" customFormat="1" ht="30" x14ac:dyDescent="0.25">
      <c r="A56" s="18" t="s">
        <v>199</v>
      </c>
      <c r="B56" s="86" t="s">
        <v>200</v>
      </c>
      <c r="C56" s="15" t="s">
        <v>12</v>
      </c>
      <c r="D56" s="15">
        <v>5.6429999999999996E-3</v>
      </c>
      <c r="E56" s="42">
        <v>62784.6</v>
      </c>
      <c r="F56" s="42" t="s">
        <v>111</v>
      </c>
      <c r="G56" s="42">
        <v>354.29</v>
      </c>
      <c r="H56" s="55" t="s">
        <v>111</v>
      </c>
      <c r="I56" s="42">
        <v>399377.3</v>
      </c>
      <c r="J56" s="55" t="s">
        <v>111</v>
      </c>
    </row>
    <row r="57" spans="1:10" s="56" customFormat="1" x14ac:dyDescent="0.25">
      <c r="A57" s="23" t="s">
        <v>201</v>
      </c>
      <c r="B57" s="86" t="s">
        <v>202</v>
      </c>
      <c r="C57" s="15"/>
      <c r="D57" s="15" t="s">
        <v>111</v>
      </c>
      <c r="E57" s="15" t="s">
        <v>111</v>
      </c>
      <c r="F57" s="15" t="s">
        <v>111</v>
      </c>
      <c r="G57" s="15"/>
      <c r="H57" s="15" t="s">
        <v>111</v>
      </c>
      <c r="I57" s="42"/>
      <c r="J57" s="15" t="s">
        <v>111</v>
      </c>
    </row>
    <row r="58" spans="1:10" s="56" customFormat="1" ht="30" x14ac:dyDescent="0.25">
      <c r="A58" s="18" t="s">
        <v>203</v>
      </c>
      <c r="B58" s="86" t="s">
        <v>204</v>
      </c>
      <c r="C58" s="15"/>
      <c r="D58" s="15" t="s">
        <v>111</v>
      </c>
      <c r="E58" s="15" t="s">
        <v>111</v>
      </c>
      <c r="F58" s="15" t="s">
        <v>111</v>
      </c>
      <c r="G58" s="15">
        <v>0</v>
      </c>
      <c r="H58" s="15" t="s">
        <v>111</v>
      </c>
      <c r="I58" s="42">
        <v>0</v>
      </c>
      <c r="J58" s="15" t="s">
        <v>111</v>
      </c>
    </row>
    <row r="59" spans="1:10" s="56" customFormat="1" ht="30" x14ac:dyDescent="0.25">
      <c r="A59" s="23" t="s">
        <v>205</v>
      </c>
      <c r="B59" s="86" t="s">
        <v>206</v>
      </c>
      <c r="C59" s="15" t="s">
        <v>207</v>
      </c>
      <c r="D59" s="15"/>
      <c r="E59" s="15"/>
      <c r="F59" s="15" t="s">
        <v>111</v>
      </c>
      <c r="G59" s="15"/>
      <c r="H59" s="15" t="s">
        <v>111</v>
      </c>
      <c r="I59" s="42"/>
      <c r="J59" s="15" t="s">
        <v>111</v>
      </c>
    </row>
    <row r="60" spans="1:10" s="56" customFormat="1" x14ac:dyDescent="0.25">
      <c r="A60" s="23" t="s">
        <v>208</v>
      </c>
      <c r="B60" s="86" t="s">
        <v>209</v>
      </c>
      <c r="C60" s="15" t="s">
        <v>207</v>
      </c>
      <c r="D60" s="15"/>
      <c r="E60" s="15"/>
      <c r="F60" s="15" t="s">
        <v>111</v>
      </c>
      <c r="G60" s="15"/>
      <c r="H60" s="15" t="s">
        <v>111</v>
      </c>
      <c r="I60" s="42"/>
      <c r="J60" s="15" t="s">
        <v>111</v>
      </c>
    </row>
    <row r="61" spans="1:10" s="56" customFormat="1" ht="30" x14ac:dyDescent="0.25">
      <c r="A61" s="23" t="s">
        <v>210</v>
      </c>
      <c r="B61" s="86" t="s">
        <v>211</v>
      </c>
      <c r="C61" s="15" t="s">
        <v>17</v>
      </c>
      <c r="D61" s="15"/>
      <c r="E61" s="15"/>
      <c r="F61" s="15" t="s">
        <v>111</v>
      </c>
      <c r="G61" s="15"/>
      <c r="H61" s="15" t="s">
        <v>111</v>
      </c>
      <c r="I61" s="42"/>
      <c r="J61" s="15" t="s">
        <v>111</v>
      </c>
    </row>
    <row r="62" spans="1:10" s="56" customFormat="1" ht="30" x14ac:dyDescent="0.25">
      <c r="A62" s="23" t="s">
        <v>212</v>
      </c>
      <c r="B62" s="86" t="s">
        <v>213</v>
      </c>
      <c r="C62" s="15" t="s">
        <v>12</v>
      </c>
      <c r="D62" s="15"/>
      <c r="E62" s="15"/>
      <c r="F62" s="15" t="s">
        <v>111</v>
      </c>
      <c r="G62" s="15"/>
      <c r="H62" s="15" t="s">
        <v>111</v>
      </c>
      <c r="I62" s="42"/>
      <c r="J62" s="15" t="s">
        <v>111</v>
      </c>
    </row>
    <row r="63" spans="1:10" s="56" customFormat="1" x14ac:dyDescent="0.25">
      <c r="A63" s="18" t="s">
        <v>214</v>
      </c>
      <c r="B63" s="86" t="s">
        <v>215</v>
      </c>
      <c r="C63" s="15" t="s">
        <v>216</v>
      </c>
      <c r="D63" s="57" t="s">
        <v>111</v>
      </c>
      <c r="E63" s="57" t="s">
        <v>111</v>
      </c>
      <c r="F63" s="57" t="s">
        <v>111</v>
      </c>
      <c r="G63" s="58">
        <v>193.63</v>
      </c>
      <c r="H63" s="57" t="s">
        <v>217</v>
      </c>
      <c r="I63" s="58">
        <v>218272.17</v>
      </c>
      <c r="J63" s="59" t="s">
        <v>111</v>
      </c>
    </row>
    <row r="64" spans="1:10" s="56" customFormat="1" x14ac:dyDescent="0.25">
      <c r="A64" s="23" t="s">
        <v>218</v>
      </c>
      <c r="B64" s="86" t="s">
        <v>219</v>
      </c>
      <c r="C64" s="15" t="s">
        <v>216</v>
      </c>
      <c r="D64" s="57" t="s">
        <v>111</v>
      </c>
      <c r="E64" s="57" t="s">
        <v>111</v>
      </c>
      <c r="F64" s="57" t="s">
        <v>111</v>
      </c>
      <c r="G64" s="58"/>
      <c r="H64" s="57"/>
      <c r="I64" s="58"/>
      <c r="J64" s="59" t="s">
        <v>111</v>
      </c>
    </row>
    <row r="65" spans="1:10" s="56" customFormat="1" x14ac:dyDescent="0.25">
      <c r="A65" s="23" t="s">
        <v>220</v>
      </c>
      <c r="B65" s="110" t="s">
        <v>221</v>
      </c>
      <c r="C65" s="60"/>
      <c r="D65" s="111" t="s">
        <v>45</v>
      </c>
      <c r="E65" s="111" t="s">
        <v>45</v>
      </c>
      <c r="F65" s="111" t="s">
        <v>45</v>
      </c>
      <c r="G65" s="113">
        <v>24201.15</v>
      </c>
      <c r="H65" s="111" t="s">
        <v>45</v>
      </c>
      <c r="I65" s="113">
        <v>27281013.27</v>
      </c>
      <c r="J65" s="111">
        <f>I65/I65*100</f>
        <v>100</v>
      </c>
    </row>
    <row r="66" spans="1:10" s="56" customFormat="1" ht="30" x14ac:dyDescent="0.25">
      <c r="A66" s="18" t="s">
        <v>222</v>
      </c>
      <c r="B66" s="110"/>
      <c r="C66" s="61"/>
      <c r="D66" s="112"/>
      <c r="E66" s="112"/>
      <c r="F66" s="112"/>
      <c r="G66" s="114"/>
      <c r="H66" s="112"/>
      <c r="I66" s="114"/>
      <c r="J66" s="112"/>
    </row>
    <row r="67" spans="1:10" s="56" customFormat="1" x14ac:dyDescent="0.25">
      <c r="A67" s="18" t="s">
        <v>223</v>
      </c>
      <c r="B67" s="86" t="s">
        <v>224</v>
      </c>
      <c r="C67" s="15" t="s">
        <v>2</v>
      </c>
      <c r="D67" s="57">
        <v>0.28999999999999998</v>
      </c>
      <c r="E67" s="58">
        <v>5030</v>
      </c>
      <c r="F67" s="57" t="s">
        <v>217</v>
      </c>
      <c r="G67" s="58">
        <f>D67*E67</f>
        <v>1458.6999999999998</v>
      </c>
      <c r="H67" s="57" t="s">
        <v>217</v>
      </c>
      <c r="I67" s="58">
        <f>G67*$L$94/1000</f>
        <v>0</v>
      </c>
      <c r="J67" s="59" t="s">
        <v>111</v>
      </c>
    </row>
    <row r="68" spans="1:10" s="56" customFormat="1" x14ac:dyDescent="0.25">
      <c r="A68" s="18" t="s">
        <v>113</v>
      </c>
      <c r="B68" s="86" t="s">
        <v>225</v>
      </c>
      <c r="C68" s="15" t="s">
        <v>111</v>
      </c>
      <c r="D68" s="15" t="s">
        <v>111</v>
      </c>
      <c r="E68" s="15" t="s">
        <v>111</v>
      </c>
      <c r="F68" s="15" t="s">
        <v>111</v>
      </c>
      <c r="G68" s="15" t="s">
        <v>111</v>
      </c>
      <c r="H68" s="15" t="s">
        <v>111</v>
      </c>
      <c r="I68" s="42" t="s">
        <v>111</v>
      </c>
      <c r="J68" s="15" t="s">
        <v>111</v>
      </c>
    </row>
    <row r="69" spans="1:10" s="56" customFormat="1" x14ac:dyDescent="0.25">
      <c r="A69" s="18" t="s">
        <v>114</v>
      </c>
      <c r="B69" s="86" t="s">
        <v>226</v>
      </c>
      <c r="C69" s="15" t="s">
        <v>111</v>
      </c>
      <c r="D69" s="15" t="s">
        <v>111</v>
      </c>
      <c r="E69" s="15" t="s">
        <v>111</v>
      </c>
      <c r="F69" s="15" t="s">
        <v>111</v>
      </c>
      <c r="G69" s="15" t="s">
        <v>111</v>
      </c>
      <c r="H69" s="15" t="s">
        <v>111</v>
      </c>
      <c r="I69" s="42" t="s">
        <v>111</v>
      </c>
      <c r="J69" s="15" t="s">
        <v>111</v>
      </c>
    </row>
    <row r="70" spans="1:10" s="56" customFormat="1" ht="30" x14ac:dyDescent="0.25">
      <c r="A70" s="18" t="s">
        <v>227</v>
      </c>
      <c r="B70" s="86" t="s">
        <v>228</v>
      </c>
      <c r="C70" s="15" t="s">
        <v>119</v>
      </c>
      <c r="D70" s="62">
        <v>0.266791</v>
      </c>
      <c r="E70" s="58">
        <v>3063.2</v>
      </c>
      <c r="F70" s="57" t="s">
        <v>217</v>
      </c>
      <c r="G70" s="58">
        <f>D70*E70</f>
        <v>817.23419119999994</v>
      </c>
      <c r="H70" s="57" t="s">
        <v>217</v>
      </c>
      <c r="I70" s="58">
        <f t="shared" ref="I70:I78" si="2">G70*$L$94/1000</f>
        <v>0</v>
      </c>
      <c r="J70" s="59" t="s">
        <v>111</v>
      </c>
    </row>
    <row r="71" spans="1:10" s="56" customFormat="1" ht="30" x14ac:dyDescent="0.25">
      <c r="A71" s="18" t="s">
        <v>229</v>
      </c>
      <c r="B71" s="86" t="s">
        <v>230</v>
      </c>
      <c r="C71" s="15" t="s">
        <v>119</v>
      </c>
      <c r="D71" s="62">
        <v>0.43239300000000003</v>
      </c>
      <c r="E71" s="58">
        <v>3743.7</v>
      </c>
      <c r="F71" s="57" t="s">
        <v>217</v>
      </c>
      <c r="G71" s="58">
        <f t="shared" ref="G71:G98" si="3">D71*E71</f>
        <v>1618.7496741</v>
      </c>
      <c r="H71" s="57" t="s">
        <v>217</v>
      </c>
      <c r="I71" s="58">
        <f t="shared" si="2"/>
        <v>0</v>
      </c>
      <c r="J71" s="59" t="s">
        <v>111</v>
      </c>
    </row>
    <row r="72" spans="1:10" s="56" customFormat="1" ht="30" x14ac:dyDescent="0.25">
      <c r="A72" s="18" t="s">
        <v>231</v>
      </c>
      <c r="B72" s="86" t="s">
        <v>232</v>
      </c>
      <c r="C72" s="15" t="s">
        <v>119</v>
      </c>
      <c r="D72" s="57">
        <v>5.0757999999999998E-2</v>
      </c>
      <c r="E72" s="58">
        <v>1618.7</v>
      </c>
      <c r="F72" s="57" t="s">
        <v>217</v>
      </c>
      <c r="G72" s="58">
        <f t="shared" si="3"/>
        <v>82.161974599999994</v>
      </c>
      <c r="H72" s="57" t="s">
        <v>217</v>
      </c>
      <c r="I72" s="58">
        <f t="shared" si="2"/>
        <v>0</v>
      </c>
      <c r="J72" s="59" t="s">
        <v>111</v>
      </c>
    </row>
    <row r="73" spans="1:10" s="56" customFormat="1" ht="30" x14ac:dyDescent="0.25">
      <c r="A73" s="18" t="s">
        <v>233</v>
      </c>
      <c r="B73" s="86" t="s">
        <v>234</v>
      </c>
      <c r="C73" s="15" t="s">
        <v>119</v>
      </c>
      <c r="D73" s="62">
        <v>0.15993399999999999</v>
      </c>
      <c r="E73" s="58">
        <v>2154</v>
      </c>
      <c r="F73" s="57" t="s">
        <v>217</v>
      </c>
      <c r="G73" s="58">
        <f>G74+G75</f>
        <v>344.49936900000006</v>
      </c>
      <c r="H73" s="57" t="s">
        <v>217</v>
      </c>
      <c r="I73" s="58">
        <f>I74+I75</f>
        <v>0</v>
      </c>
      <c r="J73" s="59" t="s">
        <v>111</v>
      </c>
    </row>
    <row r="74" spans="1:10" s="56" customFormat="1" ht="30" x14ac:dyDescent="0.25">
      <c r="A74" s="18" t="s">
        <v>124</v>
      </c>
      <c r="B74" s="86" t="s">
        <v>235</v>
      </c>
      <c r="C74" s="15" t="s">
        <v>119</v>
      </c>
      <c r="D74" s="57">
        <v>8.1931000000000004E-2</v>
      </c>
      <c r="E74" s="58">
        <v>3413.4</v>
      </c>
      <c r="F74" s="57" t="s">
        <v>217</v>
      </c>
      <c r="G74" s="58">
        <f t="shared" si="3"/>
        <v>279.66327540000003</v>
      </c>
      <c r="H74" s="57" t="s">
        <v>217</v>
      </c>
      <c r="I74" s="58">
        <f t="shared" si="2"/>
        <v>0</v>
      </c>
      <c r="J74" s="59" t="s">
        <v>111</v>
      </c>
    </row>
    <row r="75" spans="1:10" s="56" customFormat="1" ht="30" x14ac:dyDescent="0.25">
      <c r="A75" s="18" t="s">
        <v>126</v>
      </c>
      <c r="B75" s="86" t="s">
        <v>236</v>
      </c>
      <c r="C75" s="15" t="s">
        <v>119</v>
      </c>
      <c r="D75" s="57">
        <v>7.8003000000000003E-2</v>
      </c>
      <c r="E75" s="58">
        <v>831.2</v>
      </c>
      <c r="F75" s="57" t="s">
        <v>217</v>
      </c>
      <c r="G75" s="58">
        <f t="shared" si="3"/>
        <v>64.836093600000012</v>
      </c>
      <c r="H75" s="57" t="s">
        <v>217</v>
      </c>
      <c r="I75" s="58">
        <f t="shared" si="2"/>
        <v>0</v>
      </c>
      <c r="J75" s="59" t="s">
        <v>111</v>
      </c>
    </row>
    <row r="76" spans="1:10" s="56" customFormat="1" x14ac:dyDescent="0.25">
      <c r="A76" s="18" t="s">
        <v>237</v>
      </c>
      <c r="B76" s="86" t="s">
        <v>238</v>
      </c>
      <c r="C76" s="15" t="s">
        <v>132</v>
      </c>
      <c r="D76" s="63">
        <v>2.276729</v>
      </c>
      <c r="E76" s="58">
        <v>434.9</v>
      </c>
      <c r="F76" s="57" t="s">
        <v>217</v>
      </c>
      <c r="G76" s="58">
        <f t="shared" si="3"/>
        <v>990.14944209999999</v>
      </c>
      <c r="H76" s="57" t="s">
        <v>217</v>
      </c>
      <c r="I76" s="58">
        <f t="shared" si="2"/>
        <v>0</v>
      </c>
      <c r="J76" s="59" t="s">
        <v>111</v>
      </c>
    </row>
    <row r="77" spans="1:10" s="56" customFormat="1" x14ac:dyDescent="0.25">
      <c r="A77" s="18" t="s">
        <v>239</v>
      </c>
      <c r="B77" s="86" t="s">
        <v>240</v>
      </c>
      <c r="C77" s="15" t="s">
        <v>8</v>
      </c>
      <c r="D77" s="57">
        <v>0.54</v>
      </c>
      <c r="E77" s="58">
        <v>1149.7</v>
      </c>
      <c r="F77" s="57" t="s">
        <v>217</v>
      </c>
      <c r="G77" s="58">
        <f t="shared" si="3"/>
        <v>620.83800000000008</v>
      </c>
      <c r="H77" s="57" t="s">
        <v>217</v>
      </c>
      <c r="I77" s="58">
        <f t="shared" si="2"/>
        <v>0</v>
      </c>
      <c r="J77" s="59" t="s">
        <v>111</v>
      </c>
    </row>
    <row r="78" spans="1:10" s="56" customFormat="1" x14ac:dyDescent="0.25">
      <c r="A78" s="18" t="s">
        <v>241</v>
      </c>
      <c r="B78" s="86" t="s">
        <v>242</v>
      </c>
      <c r="C78" s="15" t="s">
        <v>10</v>
      </c>
      <c r="D78" s="62">
        <v>1.224747</v>
      </c>
      <c r="E78" s="58">
        <v>2413.4</v>
      </c>
      <c r="F78" s="57" t="s">
        <v>217</v>
      </c>
      <c r="G78" s="58">
        <f t="shared" si="3"/>
        <v>2955.8044098</v>
      </c>
      <c r="H78" s="57" t="s">
        <v>217</v>
      </c>
      <c r="I78" s="58">
        <f t="shared" si="2"/>
        <v>0</v>
      </c>
      <c r="J78" s="59" t="s">
        <v>111</v>
      </c>
    </row>
    <row r="79" spans="1:10" s="56" customFormat="1" x14ac:dyDescent="0.25">
      <c r="A79" s="18" t="s">
        <v>135</v>
      </c>
      <c r="B79" s="86" t="s">
        <v>243</v>
      </c>
      <c r="C79" s="15" t="s">
        <v>139</v>
      </c>
      <c r="D79" s="64">
        <f>D80+D81+D82+D83+D84+D85+D86+D87+D88</f>
        <v>0.24401600000000004</v>
      </c>
      <c r="E79" s="42">
        <v>2652.65</v>
      </c>
      <c r="F79" s="57" t="s">
        <v>217</v>
      </c>
      <c r="G79" s="58">
        <f>G80+G81+G82+G83+G84+G85+G86+G87+G88</f>
        <v>752.307275</v>
      </c>
      <c r="H79" s="57" t="s">
        <v>217</v>
      </c>
      <c r="I79" s="42">
        <f>I80+I81+I82+I83+I84+I85+I86+I87+I88</f>
        <v>0</v>
      </c>
      <c r="J79" s="65">
        <f>I79/23661189.96*100</f>
        <v>0</v>
      </c>
    </row>
    <row r="80" spans="1:10" s="56" customFormat="1" x14ac:dyDescent="0.25">
      <c r="A80" s="18" t="s">
        <v>244</v>
      </c>
      <c r="B80" s="86" t="s">
        <v>245</v>
      </c>
      <c r="C80" s="15" t="s">
        <v>139</v>
      </c>
      <c r="D80" s="62">
        <v>6.0443999999999998E-2</v>
      </c>
      <c r="E80" s="58">
        <v>4019.8</v>
      </c>
      <c r="F80" s="57" t="s">
        <v>217</v>
      </c>
      <c r="G80" s="58">
        <f>D80*E80</f>
        <v>242.97279119999999</v>
      </c>
      <c r="H80" s="57" t="s">
        <v>217</v>
      </c>
      <c r="I80" s="58">
        <f>G80*$L$94/1000</f>
        <v>0</v>
      </c>
      <c r="J80" s="59" t="s">
        <v>111</v>
      </c>
    </row>
    <row r="81" spans="1:10" s="56" customFormat="1" x14ac:dyDescent="0.25">
      <c r="A81" s="18" t="s">
        <v>246</v>
      </c>
      <c r="B81" s="86" t="s">
        <v>247</v>
      </c>
      <c r="C81" s="15" t="s">
        <v>139</v>
      </c>
      <c r="D81" s="57">
        <v>2.8843000000000001E-2</v>
      </c>
      <c r="E81" s="58">
        <v>5488.6</v>
      </c>
      <c r="F81" s="57" t="s">
        <v>217</v>
      </c>
      <c r="G81" s="58">
        <f t="shared" si="3"/>
        <v>158.30768980000002</v>
      </c>
      <c r="H81" s="57" t="s">
        <v>217</v>
      </c>
      <c r="I81" s="58">
        <f>G81*$L$94/1000</f>
        <v>0</v>
      </c>
      <c r="J81" s="59" t="s">
        <v>111</v>
      </c>
    </row>
    <row r="82" spans="1:10" s="56" customFormat="1" x14ac:dyDescent="0.25">
      <c r="A82" s="18" t="s">
        <v>248</v>
      </c>
      <c r="B82" s="86" t="s">
        <v>249</v>
      </c>
      <c r="C82" s="15" t="s">
        <v>139</v>
      </c>
      <c r="D82" s="62">
        <v>8.0342999999999998E-2</v>
      </c>
      <c r="E82" s="58">
        <v>811.7</v>
      </c>
      <c r="F82" s="57" t="s">
        <v>217</v>
      </c>
      <c r="G82" s="58">
        <f t="shared" si="3"/>
        <v>65.214413100000002</v>
      </c>
      <c r="H82" s="57" t="s">
        <v>217</v>
      </c>
      <c r="I82" s="58">
        <f>G82*$L$94/1000</f>
        <v>0</v>
      </c>
      <c r="J82" s="59" t="s">
        <v>111</v>
      </c>
    </row>
    <row r="83" spans="1:10" s="56" customFormat="1" x14ac:dyDescent="0.25">
      <c r="A83" s="18" t="s">
        <v>250</v>
      </c>
      <c r="B83" s="86" t="s">
        <v>251</v>
      </c>
      <c r="C83" s="15" t="s">
        <v>139</v>
      </c>
      <c r="D83" s="57">
        <v>4.3251999999999999E-2</v>
      </c>
      <c r="E83" s="58">
        <v>1488.4</v>
      </c>
      <c r="F83" s="57" t="s">
        <v>217</v>
      </c>
      <c r="G83" s="58">
        <f t="shared" si="3"/>
        <v>64.376276799999999</v>
      </c>
      <c r="H83" s="57" t="s">
        <v>217</v>
      </c>
      <c r="I83" s="58">
        <f t="shared" ref="I83:I94" si="4">G83*$L$94/1000</f>
        <v>0</v>
      </c>
      <c r="J83" s="59" t="s">
        <v>111</v>
      </c>
    </row>
    <row r="84" spans="1:10" s="56" customFormat="1" x14ac:dyDescent="0.25">
      <c r="A84" s="18" t="s">
        <v>252</v>
      </c>
      <c r="B84" s="86" t="s">
        <v>253</v>
      </c>
      <c r="C84" s="15" t="s">
        <v>139</v>
      </c>
      <c r="D84" s="62">
        <v>1.583E-3</v>
      </c>
      <c r="E84" s="58">
        <v>12499.5</v>
      </c>
      <c r="F84" s="57" t="s">
        <v>217</v>
      </c>
      <c r="G84" s="58">
        <f t="shared" si="3"/>
        <v>19.7867085</v>
      </c>
      <c r="H84" s="57" t="s">
        <v>217</v>
      </c>
      <c r="I84" s="58">
        <f t="shared" si="4"/>
        <v>0</v>
      </c>
      <c r="J84" s="59" t="s">
        <v>111</v>
      </c>
    </row>
    <row r="85" spans="1:10" s="56" customFormat="1" ht="30" x14ac:dyDescent="0.25">
      <c r="A85" s="18" t="s">
        <v>254</v>
      </c>
      <c r="B85" s="86" t="s">
        <v>255</v>
      </c>
      <c r="C85" s="15" t="s">
        <v>139</v>
      </c>
      <c r="D85" s="57">
        <v>1.7746999999999999E-2</v>
      </c>
      <c r="E85" s="58">
        <v>4740</v>
      </c>
      <c r="F85" s="57" t="s">
        <v>217</v>
      </c>
      <c r="G85" s="58">
        <f t="shared" si="3"/>
        <v>84.120779999999996</v>
      </c>
      <c r="H85" s="57" t="s">
        <v>217</v>
      </c>
      <c r="I85" s="58">
        <f t="shared" si="4"/>
        <v>0</v>
      </c>
      <c r="J85" s="59" t="s">
        <v>111</v>
      </c>
    </row>
    <row r="86" spans="1:10" s="56" customFormat="1" x14ac:dyDescent="0.25">
      <c r="A86" s="18" t="s">
        <v>256</v>
      </c>
      <c r="B86" s="86" t="s">
        <v>257</v>
      </c>
      <c r="C86" s="15" t="s">
        <v>139</v>
      </c>
      <c r="D86" s="62">
        <v>2.212E-3</v>
      </c>
      <c r="E86" s="58">
        <v>38866.699999999997</v>
      </c>
      <c r="F86" s="57" t="s">
        <v>217</v>
      </c>
      <c r="G86" s="58">
        <f t="shared" si="3"/>
        <v>85.973140399999991</v>
      </c>
      <c r="H86" s="57" t="s">
        <v>217</v>
      </c>
      <c r="I86" s="58">
        <f t="shared" si="4"/>
        <v>0</v>
      </c>
      <c r="J86" s="65">
        <f>I86/23661189.96*100</f>
        <v>0</v>
      </c>
    </row>
    <row r="87" spans="1:10" s="56" customFormat="1" x14ac:dyDescent="0.25">
      <c r="A87" s="18" t="s">
        <v>258</v>
      </c>
      <c r="B87" s="86" t="s">
        <v>259</v>
      </c>
      <c r="C87" s="15" t="s">
        <v>139</v>
      </c>
      <c r="D87" s="62">
        <v>3.8899999999999998E-3</v>
      </c>
      <c r="E87" s="58">
        <v>5661.26</v>
      </c>
      <c r="F87" s="57" t="s">
        <v>217</v>
      </c>
      <c r="G87" s="58">
        <f t="shared" si="3"/>
        <v>22.0223014</v>
      </c>
      <c r="H87" s="57" t="s">
        <v>217</v>
      </c>
      <c r="I87" s="58">
        <f t="shared" si="4"/>
        <v>0</v>
      </c>
      <c r="J87" s="65">
        <f t="shared" ref="J87:J89" si="5">I87/23661189.96*100</f>
        <v>0</v>
      </c>
    </row>
    <row r="88" spans="1:10" s="56" customFormat="1" ht="30" x14ac:dyDescent="0.25">
      <c r="A88" s="18" t="s">
        <v>260</v>
      </c>
      <c r="B88" s="86" t="s">
        <v>261</v>
      </c>
      <c r="C88" s="15" t="s">
        <v>119</v>
      </c>
      <c r="D88" s="62">
        <v>5.7019999999999996E-3</v>
      </c>
      <c r="E88" s="58">
        <v>1671.9</v>
      </c>
      <c r="F88" s="57" t="s">
        <v>217</v>
      </c>
      <c r="G88" s="58">
        <f t="shared" si="3"/>
        <v>9.5331738000000001</v>
      </c>
      <c r="H88" s="57" t="s">
        <v>217</v>
      </c>
      <c r="I88" s="58">
        <f t="shared" si="4"/>
        <v>0</v>
      </c>
      <c r="J88" s="65">
        <f t="shared" si="5"/>
        <v>0</v>
      </c>
    </row>
    <row r="89" spans="1:10" s="56" customFormat="1" ht="30" x14ac:dyDescent="0.25">
      <c r="A89" s="18" t="s">
        <v>262</v>
      </c>
      <c r="B89" s="86" t="s">
        <v>263</v>
      </c>
      <c r="C89" s="15" t="s">
        <v>119</v>
      </c>
      <c r="D89" s="62">
        <v>5.7019999999999996E-3</v>
      </c>
      <c r="E89" s="58">
        <v>1548.1</v>
      </c>
      <c r="F89" s="57" t="s">
        <v>217</v>
      </c>
      <c r="G89" s="58">
        <f t="shared" si="3"/>
        <v>8.8272661999999986</v>
      </c>
      <c r="H89" s="57" t="s">
        <v>217</v>
      </c>
      <c r="I89" s="58">
        <f t="shared" si="4"/>
        <v>0</v>
      </c>
      <c r="J89" s="65">
        <f t="shared" si="5"/>
        <v>0</v>
      </c>
    </row>
    <row r="90" spans="1:10" s="56" customFormat="1" ht="30" x14ac:dyDescent="0.25">
      <c r="A90" s="18" t="s">
        <v>264</v>
      </c>
      <c r="B90" s="86" t="s">
        <v>265</v>
      </c>
      <c r="C90" s="15" t="s">
        <v>119</v>
      </c>
      <c r="D90" s="57">
        <v>0.26173600000000002</v>
      </c>
      <c r="E90" s="58">
        <v>3110.6</v>
      </c>
      <c r="F90" s="57" t="s">
        <v>217</v>
      </c>
      <c r="G90" s="58">
        <f t="shared" si="3"/>
        <v>814.15600160000008</v>
      </c>
      <c r="H90" s="57" t="s">
        <v>217</v>
      </c>
      <c r="I90" s="58">
        <f t="shared" si="4"/>
        <v>0</v>
      </c>
      <c r="J90" s="59" t="s">
        <v>111</v>
      </c>
    </row>
    <row r="91" spans="1:10" s="56" customFormat="1" ht="30" x14ac:dyDescent="0.25">
      <c r="A91" s="18" t="s">
        <v>266</v>
      </c>
      <c r="B91" s="86" t="s">
        <v>267</v>
      </c>
      <c r="C91" s="15" t="s">
        <v>119</v>
      </c>
      <c r="D91" s="62">
        <v>4.505E-2</v>
      </c>
      <c r="E91" s="58">
        <v>4391.8</v>
      </c>
      <c r="F91" s="57" t="s">
        <v>217</v>
      </c>
      <c r="G91" s="58">
        <f t="shared" si="3"/>
        <v>197.85059000000001</v>
      </c>
      <c r="H91" s="57" t="s">
        <v>217</v>
      </c>
      <c r="I91" s="58">
        <f t="shared" si="4"/>
        <v>0</v>
      </c>
      <c r="J91" s="65">
        <f>I91/23661189.96*100</f>
        <v>0</v>
      </c>
    </row>
    <row r="92" spans="1:10" s="56" customFormat="1" ht="30" x14ac:dyDescent="0.25">
      <c r="A92" s="18" t="s">
        <v>268</v>
      </c>
      <c r="B92" s="86" t="s">
        <v>269</v>
      </c>
      <c r="C92" s="15" t="s">
        <v>119</v>
      </c>
      <c r="D92" s="62">
        <v>5.9799999999999999E-2</v>
      </c>
      <c r="E92" s="58">
        <v>1658.1</v>
      </c>
      <c r="F92" s="57" t="s">
        <v>217</v>
      </c>
      <c r="G92" s="58">
        <f t="shared" si="3"/>
        <v>99.154379999999989</v>
      </c>
      <c r="H92" s="57" t="s">
        <v>217</v>
      </c>
      <c r="I92" s="58">
        <f t="shared" si="4"/>
        <v>0</v>
      </c>
      <c r="J92" s="65">
        <f t="shared" ref="J92:J94" si="6">I92/23661189.96*100</f>
        <v>0</v>
      </c>
    </row>
    <row r="93" spans="1:10" s="56" customFormat="1" ht="30" x14ac:dyDescent="0.25">
      <c r="A93" s="18" t="s">
        <v>270</v>
      </c>
      <c r="B93" s="86" t="s">
        <v>271</v>
      </c>
      <c r="C93" s="15" t="s">
        <v>119</v>
      </c>
      <c r="D93" s="62">
        <v>0.12520999999999999</v>
      </c>
      <c r="E93" s="58">
        <v>3687.1</v>
      </c>
      <c r="F93" s="57" t="s">
        <v>217</v>
      </c>
      <c r="G93" s="58">
        <f t="shared" si="3"/>
        <v>461.66179099999994</v>
      </c>
      <c r="H93" s="57" t="s">
        <v>217</v>
      </c>
      <c r="I93" s="58">
        <f t="shared" si="4"/>
        <v>0</v>
      </c>
      <c r="J93" s="65">
        <f t="shared" si="6"/>
        <v>0</v>
      </c>
    </row>
    <row r="94" spans="1:10" s="56" customFormat="1" ht="30" x14ac:dyDescent="0.25">
      <c r="A94" s="18" t="s">
        <v>272</v>
      </c>
      <c r="B94" s="86" t="s">
        <v>273</v>
      </c>
      <c r="C94" s="15" t="s">
        <v>119</v>
      </c>
      <c r="D94" s="62">
        <v>3.6725000000000001E-2</v>
      </c>
      <c r="E94" s="58">
        <v>2624.1</v>
      </c>
      <c r="F94" s="57" t="s">
        <v>217</v>
      </c>
      <c r="G94" s="58">
        <f t="shared" si="3"/>
        <v>96.370072499999992</v>
      </c>
      <c r="H94" s="57" t="s">
        <v>217</v>
      </c>
      <c r="I94" s="58">
        <f t="shared" si="4"/>
        <v>0</v>
      </c>
      <c r="J94" s="65">
        <f t="shared" si="6"/>
        <v>0</v>
      </c>
    </row>
    <row r="95" spans="1:10" s="56" customFormat="1" ht="30" x14ac:dyDescent="0.25">
      <c r="A95" s="18" t="s">
        <v>274</v>
      </c>
      <c r="B95" s="86" t="s">
        <v>275</v>
      </c>
      <c r="C95" s="15" t="s">
        <v>12</v>
      </c>
      <c r="D95" s="57">
        <v>6.7347000000000004E-2</v>
      </c>
      <c r="E95" s="58">
        <v>40213.97</v>
      </c>
      <c r="F95" s="57" t="s">
        <v>217</v>
      </c>
      <c r="G95" s="58">
        <v>2708.29</v>
      </c>
      <c r="H95" s="57" t="s">
        <v>217</v>
      </c>
      <c r="I95" s="58">
        <v>3052949.78</v>
      </c>
      <c r="J95" s="57" t="s">
        <v>111</v>
      </c>
    </row>
    <row r="96" spans="1:10" s="56" customFormat="1" ht="30" x14ac:dyDescent="0.25">
      <c r="A96" s="18" t="s">
        <v>276</v>
      </c>
      <c r="B96" s="86" t="s">
        <v>277</v>
      </c>
      <c r="C96" s="15" t="s">
        <v>12</v>
      </c>
      <c r="D96" s="57">
        <v>1.308E-2</v>
      </c>
      <c r="E96" s="58">
        <v>85316.6</v>
      </c>
      <c r="F96" s="57" t="s">
        <v>217</v>
      </c>
      <c r="G96" s="58">
        <f t="shared" si="3"/>
        <v>1115.9411279999999</v>
      </c>
      <c r="H96" s="57" t="s">
        <v>217</v>
      </c>
      <c r="I96" s="58">
        <f>G96*$L$94/1000</f>
        <v>0</v>
      </c>
      <c r="J96" s="59" t="s">
        <v>111</v>
      </c>
    </row>
    <row r="97" spans="1:10" s="56" customFormat="1" ht="30" x14ac:dyDescent="0.25">
      <c r="A97" s="18" t="s">
        <v>278</v>
      </c>
      <c r="B97" s="86" t="s">
        <v>279</v>
      </c>
      <c r="C97" s="15" t="s">
        <v>12</v>
      </c>
      <c r="D97" s="62">
        <v>6.4400000000000004E-4</v>
      </c>
      <c r="E97" s="58">
        <v>115970.7</v>
      </c>
      <c r="F97" s="57" t="s">
        <v>217</v>
      </c>
      <c r="G97" s="58">
        <f t="shared" si="3"/>
        <v>74.685130799999996</v>
      </c>
      <c r="H97" s="57" t="s">
        <v>217</v>
      </c>
      <c r="I97" s="58">
        <f t="shared" ref="I97:I98" si="7">G97*$L$94/1000</f>
        <v>0</v>
      </c>
      <c r="J97" s="59" t="s">
        <v>111</v>
      </c>
    </row>
    <row r="98" spans="1:10" s="56" customFormat="1" ht="30" x14ac:dyDescent="0.25">
      <c r="A98" s="18" t="s">
        <v>280</v>
      </c>
      <c r="B98" s="86" t="s">
        <v>281</v>
      </c>
      <c r="C98" s="15" t="s">
        <v>12</v>
      </c>
      <c r="D98" s="62">
        <v>6.9499999999999998E-4</v>
      </c>
      <c r="E98" s="58">
        <v>124286.2</v>
      </c>
      <c r="F98" s="57" t="s">
        <v>217</v>
      </c>
      <c r="G98" s="58">
        <f t="shared" si="3"/>
        <v>86.378908999999993</v>
      </c>
      <c r="H98" s="57" t="s">
        <v>217</v>
      </c>
      <c r="I98" s="58">
        <f t="shared" si="7"/>
        <v>0</v>
      </c>
      <c r="J98" s="65">
        <f>I98/23661189.96*100</f>
        <v>0</v>
      </c>
    </row>
    <row r="99" spans="1:10" s="56" customFormat="1" ht="30" x14ac:dyDescent="0.25">
      <c r="A99" s="18" t="s">
        <v>282</v>
      </c>
      <c r="B99" s="86" t="s">
        <v>283</v>
      </c>
      <c r="C99" s="15" t="s">
        <v>12</v>
      </c>
      <c r="D99" s="15">
        <v>0</v>
      </c>
      <c r="E99" s="15">
        <v>0</v>
      </c>
      <c r="F99" s="15"/>
      <c r="G99" s="15">
        <v>0</v>
      </c>
      <c r="H99" s="15"/>
      <c r="I99" s="42">
        <v>0</v>
      </c>
      <c r="J99" s="65">
        <f>I99/23661189.96*100</f>
        <v>0</v>
      </c>
    </row>
    <row r="100" spans="1:10" s="56" customFormat="1" ht="30" x14ac:dyDescent="0.25">
      <c r="A100" s="18" t="s">
        <v>284</v>
      </c>
      <c r="B100" s="86" t="s">
        <v>285</v>
      </c>
      <c r="C100" s="15" t="s">
        <v>18</v>
      </c>
      <c r="D100" s="62">
        <v>0.174122</v>
      </c>
      <c r="E100" s="58">
        <v>59124.3</v>
      </c>
      <c r="F100" s="57" t="s">
        <v>111</v>
      </c>
      <c r="G100" s="58">
        <f t="shared" ref="G100:G105" si="8">D100*E100</f>
        <v>10294.841364600001</v>
      </c>
      <c r="H100" s="57" t="s">
        <v>111</v>
      </c>
      <c r="I100" s="58">
        <f>G100*$L$94/1000</f>
        <v>0</v>
      </c>
      <c r="J100" s="66" t="s">
        <v>111</v>
      </c>
    </row>
    <row r="101" spans="1:10" s="56" customFormat="1" ht="30" x14ac:dyDescent="0.25">
      <c r="A101" s="18" t="s">
        <v>286</v>
      </c>
      <c r="B101" s="86" t="s">
        <v>287</v>
      </c>
      <c r="C101" s="15" t="s">
        <v>18</v>
      </c>
      <c r="D101" s="62">
        <v>1.0265E-2</v>
      </c>
      <c r="E101" s="58">
        <v>111638.6</v>
      </c>
      <c r="F101" s="57" t="s">
        <v>217</v>
      </c>
      <c r="G101" s="58">
        <f t="shared" si="8"/>
        <v>1145.970229</v>
      </c>
      <c r="H101" s="57" t="s">
        <v>217</v>
      </c>
      <c r="I101" s="58">
        <f t="shared" ref="I101:I105" si="9">G101*$L$94/1000</f>
        <v>0</v>
      </c>
      <c r="J101" s="59" t="s">
        <v>111</v>
      </c>
    </row>
    <row r="102" spans="1:10" s="56" customFormat="1" ht="30" x14ac:dyDescent="0.25">
      <c r="A102" s="18" t="s">
        <v>288</v>
      </c>
      <c r="B102" s="86" t="s">
        <v>289</v>
      </c>
      <c r="C102" s="15" t="s">
        <v>18</v>
      </c>
      <c r="D102" s="62">
        <v>2.3270000000000001E-3</v>
      </c>
      <c r="E102" s="58">
        <v>219984.1</v>
      </c>
      <c r="F102" s="57" t="s">
        <v>217</v>
      </c>
      <c r="G102" s="58">
        <f t="shared" si="8"/>
        <v>511.90300070000001</v>
      </c>
      <c r="H102" s="57" t="s">
        <v>217</v>
      </c>
      <c r="I102" s="58">
        <f t="shared" si="9"/>
        <v>0</v>
      </c>
      <c r="J102" s="65">
        <f>I102/23661189.96*100</f>
        <v>0</v>
      </c>
    </row>
    <row r="103" spans="1:10" s="56" customFormat="1" ht="30" x14ac:dyDescent="0.25">
      <c r="A103" s="18" t="s">
        <v>290</v>
      </c>
      <c r="B103" s="86" t="s">
        <v>291</v>
      </c>
      <c r="C103" s="15" t="s">
        <v>18</v>
      </c>
      <c r="D103" s="62">
        <v>4.2999999999999999E-4</v>
      </c>
      <c r="E103" s="58">
        <v>285751</v>
      </c>
      <c r="F103" s="57" t="s">
        <v>217</v>
      </c>
      <c r="G103" s="58">
        <f t="shared" si="8"/>
        <v>122.87293</v>
      </c>
      <c r="H103" s="57" t="s">
        <v>217</v>
      </c>
      <c r="I103" s="58">
        <f t="shared" si="9"/>
        <v>0</v>
      </c>
      <c r="J103" s="65">
        <f t="shared" ref="J103:J105" si="10">I103/23661189.96*100</f>
        <v>0</v>
      </c>
    </row>
    <row r="104" spans="1:10" s="56" customFormat="1" ht="30" x14ac:dyDescent="0.25">
      <c r="A104" s="18" t="s">
        <v>292</v>
      </c>
      <c r="B104" s="86" t="s">
        <v>293</v>
      </c>
      <c r="C104" s="15" t="s">
        <v>18</v>
      </c>
      <c r="D104" s="62">
        <v>1.8900000000000001E-4</v>
      </c>
      <c r="E104" s="58">
        <v>343816.1</v>
      </c>
      <c r="F104" s="57" t="s">
        <v>111</v>
      </c>
      <c r="G104" s="58">
        <f t="shared" si="8"/>
        <v>64.981242899999998</v>
      </c>
      <c r="H104" s="57" t="s">
        <v>111</v>
      </c>
      <c r="I104" s="58">
        <f t="shared" si="9"/>
        <v>0</v>
      </c>
      <c r="J104" s="65">
        <f t="shared" si="10"/>
        <v>0</v>
      </c>
    </row>
    <row r="105" spans="1:10" s="56" customFormat="1" ht="30" x14ac:dyDescent="0.25">
      <c r="A105" s="18" t="s">
        <v>294</v>
      </c>
      <c r="B105" s="86" t="s">
        <v>295</v>
      </c>
      <c r="C105" s="15" t="s">
        <v>18</v>
      </c>
      <c r="D105" s="62">
        <v>4.7199999999999998E-4</v>
      </c>
      <c r="E105" s="58">
        <v>223787.4</v>
      </c>
      <c r="F105" s="57" t="s">
        <v>217</v>
      </c>
      <c r="G105" s="58">
        <f t="shared" si="8"/>
        <v>105.62765279999999</v>
      </c>
      <c r="H105" s="57" t="s">
        <v>217</v>
      </c>
      <c r="I105" s="58">
        <f t="shared" si="9"/>
        <v>0</v>
      </c>
      <c r="J105" s="65">
        <f t="shared" si="10"/>
        <v>0</v>
      </c>
    </row>
    <row r="106" spans="1:10" s="56" customFormat="1" ht="30" x14ac:dyDescent="0.25">
      <c r="A106" s="18" t="s">
        <v>296</v>
      </c>
      <c r="B106" s="86" t="s">
        <v>297</v>
      </c>
      <c r="C106" s="15" t="s">
        <v>18</v>
      </c>
      <c r="D106" s="67">
        <v>4.0600000000000002E-3</v>
      </c>
      <c r="E106" s="68">
        <v>190739.87</v>
      </c>
      <c r="F106" s="67" t="s">
        <v>111</v>
      </c>
      <c r="G106" s="69" t="e">
        <f>I106/$L$140*1000</f>
        <v>#DIV/0!</v>
      </c>
      <c r="H106" s="67" t="s">
        <v>111</v>
      </c>
      <c r="I106" s="68">
        <v>873779.34</v>
      </c>
      <c r="J106" s="15" t="s">
        <v>111</v>
      </c>
    </row>
    <row r="107" spans="1:10" s="56" customFormat="1" x14ac:dyDescent="0.25">
      <c r="A107" s="18" t="s">
        <v>298</v>
      </c>
      <c r="B107" s="86" t="s">
        <v>299</v>
      </c>
      <c r="C107" s="15" t="s">
        <v>111</v>
      </c>
      <c r="D107" s="15" t="s">
        <v>111</v>
      </c>
      <c r="E107" s="15" t="s">
        <v>111</v>
      </c>
      <c r="F107" s="15" t="s">
        <v>111</v>
      </c>
      <c r="G107" s="15" t="s">
        <v>111</v>
      </c>
      <c r="H107" s="15" t="s">
        <v>111</v>
      </c>
      <c r="I107" s="42" t="s">
        <v>111</v>
      </c>
      <c r="J107" s="15" t="s">
        <v>111</v>
      </c>
    </row>
    <row r="108" spans="1:10" s="56" customFormat="1" ht="30" x14ac:dyDescent="0.25">
      <c r="A108" s="18" t="s">
        <v>300</v>
      </c>
      <c r="B108" s="86" t="s">
        <v>301</v>
      </c>
      <c r="C108" s="15" t="s">
        <v>198</v>
      </c>
      <c r="D108" s="57">
        <v>3.241E-3</v>
      </c>
      <c r="E108" s="58">
        <v>29722.799999999999</v>
      </c>
      <c r="F108" s="57" t="s">
        <v>217</v>
      </c>
      <c r="G108" s="58">
        <f t="shared" ref="G108:G110" si="11">D108*E108</f>
        <v>96.331594799999991</v>
      </c>
      <c r="H108" s="57" t="s">
        <v>217</v>
      </c>
      <c r="I108" s="58">
        <f>G108*$L$94/1000</f>
        <v>0</v>
      </c>
      <c r="J108" s="59" t="s">
        <v>111</v>
      </c>
    </row>
    <row r="109" spans="1:10" s="56" customFormat="1" ht="30" x14ac:dyDescent="0.25">
      <c r="A109" s="18" t="s">
        <v>302</v>
      </c>
      <c r="B109" s="86" t="s">
        <v>303</v>
      </c>
      <c r="C109" s="15" t="s">
        <v>12</v>
      </c>
      <c r="D109" s="57">
        <v>2.7049999999999999E-3</v>
      </c>
      <c r="E109" s="58">
        <v>31412.9</v>
      </c>
      <c r="F109" s="57" t="s">
        <v>217</v>
      </c>
      <c r="G109" s="58">
        <f t="shared" si="11"/>
        <v>84.971894500000005</v>
      </c>
      <c r="H109" s="57" t="s">
        <v>217</v>
      </c>
      <c r="I109" s="58">
        <f t="shared" ref="I109:I110" si="12">G109*$L$94/1000</f>
        <v>0</v>
      </c>
      <c r="J109" s="59" t="s">
        <v>111</v>
      </c>
    </row>
    <row r="110" spans="1:10" s="56" customFormat="1" ht="30" x14ac:dyDescent="0.25">
      <c r="A110" s="18" t="s">
        <v>304</v>
      </c>
      <c r="B110" s="86" t="s">
        <v>305</v>
      </c>
      <c r="C110" s="15" t="s">
        <v>18</v>
      </c>
      <c r="D110" s="57">
        <v>5.6429999999999996E-3</v>
      </c>
      <c r="E110" s="58">
        <v>62784.6</v>
      </c>
      <c r="F110" s="57" t="s">
        <v>217</v>
      </c>
      <c r="G110" s="58">
        <f t="shared" si="11"/>
        <v>354.29349779999995</v>
      </c>
      <c r="H110" s="57" t="s">
        <v>217</v>
      </c>
      <c r="I110" s="58">
        <f t="shared" si="12"/>
        <v>0</v>
      </c>
      <c r="J110" s="59" t="s">
        <v>111</v>
      </c>
    </row>
    <row r="111" spans="1:10" s="56" customFormat="1" x14ac:dyDescent="0.25">
      <c r="A111" s="18" t="s">
        <v>306</v>
      </c>
      <c r="B111" s="86" t="s">
        <v>307</v>
      </c>
      <c r="C111" s="15" t="s">
        <v>216</v>
      </c>
      <c r="D111" s="57" t="s">
        <v>111</v>
      </c>
      <c r="E111" s="57" t="s">
        <v>111</v>
      </c>
      <c r="F111" s="57" t="s">
        <v>111</v>
      </c>
      <c r="G111" s="58">
        <f>I111/1127261*1000</f>
        <v>193.63055228558426</v>
      </c>
      <c r="H111" s="57" t="s">
        <v>217</v>
      </c>
      <c r="I111" s="58">
        <f>218272.2-0.03</f>
        <v>218272.17</v>
      </c>
      <c r="J111" s="59" t="s">
        <v>111</v>
      </c>
    </row>
    <row r="112" spans="1:10" s="56" customFormat="1" ht="30" x14ac:dyDescent="0.25">
      <c r="A112" s="18" t="s">
        <v>308</v>
      </c>
      <c r="B112" s="86" t="s">
        <v>309</v>
      </c>
      <c r="C112" s="15" t="s">
        <v>216</v>
      </c>
      <c r="D112" s="15" t="s">
        <v>111</v>
      </c>
      <c r="E112" s="15" t="s">
        <v>111</v>
      </c>
      <c r="F112" s="15" t="s">
        <v>111</v>
      </c>
      <c r="G112" s="42">
        <f>G157</f>
        <v>0</v>
      </c>
      <c r="H112" s="15" t="s">
        <v>111</v>
      </c>
      <c r="I112" s="42">
        <f>I157</f>
        <v>0</v>
      </c>
      <c r="J112" s="15">
        <f>I112/23661189.96*100</f>
        <v>0</v>
      </c>
    </row>
    <row r="113" spans="1:10" s="56" customFormat="1" x14ac:dyDescent="0.25">
      <c r="A113" s="18" t="s">
        <v>310</v>
      </c>
      <c r="B113" s="86" t="s">
        <v>311</v>
      </c>
      <c r="C113" s="15" t="s">
        <v>2</v>
      </c>
      <c r="D113" s="57"/>
      <c r="E113" s="58"/>
      <c r="F113" s="57" t="s">
        <v>217</v>
      </c>
      <c r="G113" s="58"/>
      <c r="H113" s="57" t="s">
        <v>217</v>
      </c>
      <c r="I113" s="58"/>
      <c r="J113" s="59" t="s">
        <v>111</v>
      </c>
    </row>
    <row r="114" spans="1:10" s="56" customFormat="1" x14ac:dyDescent="0.25">
      <c r="A114" s="18" t="s">
        <v>113</v>
      </c>
      <c r="B114" s="86" t="s">
        <v>312</v>
      </c>
      <c r="C114" s="15" t="s">
        <v>111</v>
      </c>
      <c r="D114" s="15" t="s">
        <v>111</v>
      </c>
      <c r="E114" s="15" t="s">
        <v>111</v>
      </c>
      <c r="F114" s="15" t="s">
        <v>111</v>
      </c>
      <c r="G114" s="15" t="s">
        <v>111</v>
      </c>
      <c r="H114" s="15" t="s">
        <v>111</v>
      </c>
      <c r="I114" s="42" t="s">
        <v>111</v>
      </c>
      <c r="J114" s="15" t="s">
        <v>111</v>
      </c>
    </row>
    <row r="115" spans="1:10" s="56" customFormat="1" x14ac:dyDescent="0.25">
      <c r="A115" s="18" t="s">
        <v>114</v>
      </c>
      <c r="B115" s="86" t="s">
        <v>313</v>
      </c>
      <c r="C115" s="15" t="s">
        <v>111</v>
      </c>
      <c r="D115" s="15" t="s">
        <v>111</v>
      </c>
      <c r="E115" s="15" t="s">
        <v>111</v>
      </c>
      <c r="F115" s="15" t="s">
        <v>111</v>
      </c>
      <c r="G115" s="15" t="s">
        <v>111</v>
      </c>
      <c r="H115" s="15" t="s">
        <v>111</v>
      </c>
      <c r="I115" s="42" t="s">
        <v>111</v>
      </c>
      <c r="J115" s="15" t="s">
        <v>111</v>
      </c>
    </row>
    <row r="116" spans="1:10" s="56" customFormat="1" ht="30" x14ac:dyDescent="0.25">
      <c r="A116" s="18" t="s">
        <v>227</v>
      </c>
      <c r="B116" s="86" t="s">
        <v>314</v>
      </c>
      <c r="C116" s="15" t="s">
        <v>119</v>
      </c>
      <c r="D116" s="62"/>
      <c r="E116" s="58"/>
      <c r="F116" s="57" t="s">
        <v>217</v>
      </c>
      <c r="G116" s="58"/>
      <c r="H116" s="57" t="s">
        <v>217</v>
      </c>
      <c r="I116" s="58"/>
      <c r="J116" s="59" t="s">
        <v>111</v>
      </c>
    </row>
    <row r="117" spans="1:10" s="56" customFormat="1" ht="30" x14ac:dyDescent="0.25">
      <c r="A117" s="18" t="s">
        <v>315</v>
      </c>
      <c r="B117" s="86" t="s">
        <v>316</v>
      </c>
      <c r="C117" s="15" t="s">
        <v>119</v>
      </c>
      <c r="D117" s="62"/>
      <c r="E117" s="58"/>
      <c r="F117" s="57" t="s">
        <v>217</v>
      </c>
      <c r="G117" s="58"/>
      <c r="H117" s="57" t="s">
        <v>217</v>
      </c>
      <c r="I117" s="58"/>
      <c r="J117" s="59" t="s">
        <v>111</v>
      </c>
    </row>
    <row r="118" spans="1:10" s="56" customFormat="1" ht="30" x14ac:dyDescent="0.25">
      <c r="A118" s="18" t="s">
        <v>231</v>
      </c>
      <c r="B118" s="86" t="s">
        <v>317</v>
      </c>
      <c r="C118" s="15" t="s">
        <v>119</v>
      </c>
      <c r="D118" s="57"/>
      <c r="E118" s="58"/>
      <c r="F118" s="57" t="s">
        <v>217</v>
      </c>
      <c r="G118" s="58"/>
      <c r="H118" s="57" t="s">
        <v>217</v>
      </c>
      <c r="I118" s="58"/>
      <c r="J118" s="59" t="s">
        <v>111</v>
      </c>
    </row>
    <row r="119" spans="1:10" s="56" customFormat="1" ht="30" x14ac:dyDescent="0.25">
      <c r="A119" s="18" t="s">
        <v>233</v>
      </c>
      <c r="B119" s="86" t="s">
        <v>318</v>
      </c>
      <c r="C119" s="15" t="s">
        <v>119</v>
      </c>
      <c r="D119" s="57"/>
      <c r="E119" s="58"/>
      <c r="F119" s="57" t="s">
        <v>217</v>
      </c>
      <c r="G119" s="58"/>
      <c r="H119" s="57" t="s">
        <v>217</v>
      </c>
      <c r="I119" s="58"/>
      <c r="J119" s="59" t="s">
        <v>111</v>
      </c>
    </row>
    <row r="120" spans="1:10" s="56" customFormat="1" ht="30" x14ac:dyDescent="0.25">
      <c r="A120" s="18" t="s">
        <v>124</v>
      </c>
      <c r="B120" s="86" t="s">
        <v>319</v>
      </c>
      <c r="C120" s="15" t="s">
        <v>119</v>
      </c>
      <c r="D120" s="57"/>
      <c r="E120" s="58"/>
      <c r="F120" s="57" t="s">
        <v>217</v>
      </c>
      <c r="G120" s="58"/>
      <c r="H120" s="57" t="s">
        <v>217</v>
      </c>
      <c r="I120" s="58"/>
      <c r="J120" s="59" t="s">
        <v>111</v>
      </c>
    </row>
    <row r="121" spans="1:10" s="56" customFormat="1" ht="30" x14ac:dyDescent="0.25">
      <c r="A121" s="18" t="s">
        <v>126</v>
      </c>
      <c r="B121" s="86" t="s">
        <v>320</v>
      </c>
      <c r="C121" s="15" t="s">
        <v>119</v>
      </c>
      <c r="D121" s="57"/>
      <c r="E121" s="58"/>
      <c r="F121" s="57" t="s">
        <v>217</v>
      </c>
      <c r="G121" s="58"/>
      <c r="H121" s="57" t="s">
        <v>217</v>
      </c>
      <c r="I121" s="58"/>
      <c r="J121" s="59" t="s">
        <v>111</v>
      </c>
    </row>
    <row r="122" spans="1:10" s="56" customFormat="1" x14ac:dyDescent="0.25">
      <c r="A122" s="18" t="s">
        <v>321</v>
      </c>
      <c r="B122" s="86" t="s">
        <v>322</v>
      </c>
      <c r="C122" s="15" t="s">
        <v>132</v>
      </c>
      <c r="D122" s="62"/>
      <c r="E122" s="58"/>
      <c r="F122" s="57" t="s">
        <v>217</v>
      </c>
      <c r="G122" s="58"/>
      <c r="H122" s="57" t="s">
        <v>217</v>
      </c>
      <c r="I122" s="58"/>
      <c r="J122" s="59" t="s">
        <v>111</v>
      </c>
    </row>
    <row r="123" spans="1:10" s="56" customFormat="1" x14ac:dyDescent="0.25">
      <c r="A123" s="18" t="s">
        <v>239</v>
      </c>
      <c r="B123" s="86" t="s">
        <v>323</v>
      </c>
      <c r="C123" s="15" t="s">
        <v>8</v>
      </c>
      <c r="D123" s="57"/>
      <c r="E123" s="58"/>
      <c r="F123" s="57" t="s">
        <v>217</v>
      </c>
      <c r="G123" s="58"/>
      <c r="H123" s="57" t="s">
        <v>217</v>
      </c>
      <c r="I123" s="58"/>
      <c r="J123" s="59" t="s">
        <v>111</v>
      </c>
    </row>
    <row r="124" spans="1:10" s="56" customFormat="1" x14ac:dyDescent="0.25">
      <c r="A124" s="18" t="s">
        <v>241</v>
      </c>
      <c r="B124" s="86" t="s">
        <v>324</v>
      </c>
      <c r="C124" s="15" t="s">
        <v>10</v>
      </c>
      <c r="D124" s="62"/>
      <c r="E124" s="58"/>
      <c r="F124" s="57" t="s">
        <v>217</v>
      </c>
      <c r="G124" s="58"/>
      <c r="H124" s="57" t="s">
        <v>217</v>
      </c>
      <c r="I124" s="58"/>
      <c r="J124" s="59" t="s">
        <v>111</v>
      </c>
    </row>
    <row r="125" spans="1:10" s="56" customFormat="1" x14ac:dyDescent="0.25">
      <c r="A125" s="18" t="s">
        <v>135</v>
      </c>
      <c r="B125" s="86" t="s">
        <v>325</v>
      </c>
      <c r="C125" s="15" t="s">
        <v>139</v>
      </c>
      <c r="D125" s="64"/>
      <c r="E125" s="38"/>
      <c r="F125" s="57" t="s">
        <v>217</v>
      </c>
      <c r="G125" s="58"/>
      <c r="H125" s="57" t="s">
        <v>217</v>
      </c>
      <c r="I125" s="42"/>
      <c r="J125" s="59">
        <v>0</v>
      </c>
    </row>
    <row r="126" spans="1:10" s="56" customFormat="1" x14ac:dyDescent="0.25">
      <c r="A126" s="18" t="s">
        <v>244</v>
      </c>
      <c r="B126" s="86" t="s">
        <v>326</v>
      </c>
      <c r="C126" s="15" t="s">
        <v>139</v>
      </c>
      <c r="D126" s="62"/>
      <c r="E126" s="58"/>
      <c r="F126" s="57" t="s">
        <v>217</v>
      </c>
      <c r="G126" s="58"/>
      <c r="H126" s="57" t="s">
        <v>217</v>
      </c>
      <c r="I126" s="58"/>
      <c r="J126" s="59" t="s">
        <v>111</v>
      </c>
    </row>
    <row r="127" spans="1:10" s="56" customFormat="1" x14ac:dyDescent="0.25">
      <c r="A127" s="18" t="s">
        <v>327</v>
      </c>
      <c r="B127" s="86" t="s">
        <v>328</v>
      </c>
      <c r="C127" s="15" t="s">
        <v>139</v>
      </c>
      <c r="D127" s="57"/>
      <c r="E127" s="58"/>
      <c r="F127" s="57" t="s">
        <v>217</v>
      </c>
      <c r="G127" s="58"/>
      <c r="H127" s="57" t="s">
        <v>217</v>
      </c>
      <c r="I127" s="58"/>
      <c r="J127" s="59" t="s">
        <v>111</v>
      </c>
    </row>
    <row r="128" spans="1:10" s="56" customFormat="1" x14ac:dyDescent="0.25">
      <c r="A128" s="18" t="s">
        <v>329</v>
      </c>
      <c r="B128" s="86" t="s">
        <v>330</v>
      </c>
      <c r="C128" s="15" t="s">
        <v>139</v>
      </c>
      <c r="D128" s="62"/>
      <c r="E128" s="58"/>
      <c r="F128" s="57" t="s">
        <v>217</v>
      </c>
      <c r="G128" s="58"/>
      <c r="H128" s="57" t="s">
        <v>217</v>
      </c>
      <c r="I128" s="58"/>
      <c r="J128" s="59" t="s">
        <v>111</v>
      </c>
    </row>
    <row r="129" spans="1:10" s="56" customFormat="1" x14ac:dyDescent="0.25">
      <c r="A129" s="18" t="s">
        <v>331</v>
      </c>
      <c r="B129" s="86" t="s">
        <v>332</v>
      </c>
      <c r="C129" s="15" t="s">
        <v>139</v>
      </c>
      <c r="D129" s="57"/>
      <c r="E129" s="58"/>
      <c r="F129" s="57" t="s">
        <v>217</v>
      </c>
      <c r="G129" s="58"/>
      <c r="H129" s="57" t="s">
        <v>217</v>
      </c>
      <c r="I129" s="58"/>
      <c r="J129" s="59" t="s">
        <v>111</v>
      </c>
    </row>
    <row r="130" spans="1:10" s="56" customFormat="1" x14ac:dyDescent="0.25">
      <c r="A130" s="18" t="s">
        <v>333</v>
      </c>
      <c r="B130" s="86" t="s">
        <v>334</v>
      </c>
      <c r="C130" s="15" t="s">
        <v>139</v>
      </c>
      <c r="D130" s="62"/>
      <c r="E130" s="58"/>
      <c r="F130" s="57" t="s">
        <v>217</v>
      </c>
      <c r="G130" s="58"/>
      <c r="H130" s="57" t="s">
        <v>217</v>
      </c>
      <c r="I130" s="58"/>
      <c r="J130" s="59" t="s">
        <v>111</v>
      </c>
    </row>
    <row r="131" spans="1:10" s="56" customFormat="1" ht="30" x14ac:dyDescent="0.25">
      <c r="A131" s="18" t="s">
        <v>335</v>
      </c>
      <c r="B131" s="86" t="s">
        <v>336</v>
      </c>
      <c r="C131" s="15" t="s">
        <v>139</v>
      </c>
      <c r="D131" s="57"/>
      <c r="E131" s="58"/>
      <c r="F131" s="57" t="s">
        <v>217</v>
      </c>
      <c r="G131" s="58"/>
      <c r="H131" s="57" t="s">
        <v>217</v>
      </c>
      <c r="I131" s="58"/>
      <c r="J131" s="59" t="s">
        <v>111</v>
      </c>
    </row>
    <row r="132" spans="1:10" s="56" customFormat="1" x14ac:dyDescent="0.25">
      <c r="A132" s="18" t="s">
        <v>256</v>
      </c>
      <c r="B132" s="86" t="s">
        <v>337</v>
      </c>
      <c r="C132" s="15" t="s">
        <v>139</v>
      </c>
      <c r="D132" s="62"/>
      <c r="E132" s="58"/>
      <c r="F132" s="57" t="s">
        <v>217</v>
      </c>
      <c r="G132" s="58"/>
      <c r="H132" s="57" t="s">
        <v>217</v>
      </c>
      <c r="I132" s="58"/>
      <c r="J132" s="59" t="s">
        <v>111</v>
      </c>
    </row>
    <row r="133" spans="1:10" s="56" customFormat="1" x14ac:dyDescent="0.25">
      <c r="A133" s="18" t="s">
        <v>258</v>
      </c>
      <c r="B133" s="86" t="s">
        <v>338</v>
      </c>
      <c r="C133" s="15" t="s">
        <v>139</v>
      </c>
      <c r="D133" s="62"/>
      <c r="E133" s="58"/>
      <c r="F133" s="57" t="s">
        <v>217</v>
      </c>
      <c r="G133" s="58"/>
      <c r="H133" s="57" t="s">
        <v>217</v>
      </c>
      <c r="I133" s="58"/>
      <c r="J133" s="59" t="s">
        <v>111</v>
      </c>
    </row>
    <row r="134" spans="1:10" s="56" customFormat="1" ht="30" x14ac:dyDescent="0.25">
      <c r="A134" s="18" t="s">
        <v>260</v>
      </c>
      <c r="B134" s="86" t="s">
        <v>339</v>
      </c>
      <c r="C134" s="15" t="s">
        <v>119</v>
      </c>
      <c r="D134" s="62"/>
      <c r="E134" s="58"/>
      <c r="F134" s="57" t="s">
        <v>217</v>
      </c>
      <c r="G134" s="58"/>
      <c r="H134" s="57" t="s">
        <v>217</v>
      </c>
      <c r="I134" s="58"/>
      <c r="J134" s="59" t="s">
        <v>45</v>
      </c>
    </row>
    <row r="135" spans="1:10" s="56" customFormat="1" ht="30" x14ac:dyDescent="0.25">
      <c r="A135" s="18" t="s">
        <v>262</v>
      </c>
      <c r="B135" s="86" t="s">
        <v>340</v>
      </c>
      <c r="C135" s="15" t="s">
        <v>119</v>
      </c>
      <c r="D135" s="62"/>
      <c r="E135" s="58"/>
      <c r="F135" s="57" t="s">
        <v>217</v>
      </c>
      <c r="G135" s="58"/>
      <c r="H135" s="57" t="s">
        <v>217</v>
      </c>
      <c r="I135" s="58"/>
      <c r="J135" s="59" t="s">
        <v>111</v>
      </c>
    </row>
    <row r="136" spans="1:10" s="56" customFormat="1" ht="30" x14ac:dyDescent="0.25">
      <c r="A136" s="18" t="s">
        <v>264</v>
      </c>
      <c r="B136" s="86" t="s">
        <v>341</v>
      </c>
      <c r="C136" s="15" t="s">
        <v>119</v>
      </c>
      <c r="D136" s="57"/>
      <c r="E136" s="58"/>
      <c r="F136" s="57" t="s">
        <v>217</v>
      </c>
      <c r="G136" s="58"/>
      <c r="H136" s="57" t="s">
        <v>217</v>
      </c>
      <c r="I136" s="58"/>
      <c r="J136" s="59" t="s">
        <v>111</v>
      </c>
    </row>
    <row r="137" spans="1:10" s="56" customFormat="1" ht="30" x14ac:dyDescent="0.25">
      <c r="A137" s="18" t="s">
        <v>342</v>
      </c>
      <c r="B137" s="86" t="s">
        <v>343</v>
      </c>
      <c r="C137" s="15" t="s">
        <v>119</v>
      </c>
      <c r="D137" s="62"/>
      <c r="E137" s="58"/>
      <c r="F137" s="57" t="s">
        <v>217</v>
      </c>
      <c r="G137" s="58"/>
      <c r="H137" s="57" t="s">
        <v>217</v>
      </c>
      <c r="I137" s="58"/>
      <c r="J137" s="59" t="s">
        <v>111</v>
      </c>
    </row>
    <row r="138" spans="1:10" s="56" customFormat="1" ht="30" x14ac:dyDescent="0.25">
      <c r="A138" s="18" t="s">
        <v>268</v>
      </c>
      <c r="B138" s="86" t="s">
        <v>344</v>
      </c>
      <c r="C138" s="15" t="s">
        <v>119</v>
      </c>
      <c r="D138" s="62"/>
      <c r="E138" s="58"/>
      <c r="F138" s="57" t="s">
        <v>217</v>
      </c>
      <c r="G138" s="58"/>
      <c r="H138" s="57" t="s">
        <v>217</v>
      </c>
      <c r="I138" s="58"/>
      <c r="J138" s="59" t="s">
        <v>111</v>
      </c>
    </row>
    <row r="139" spans="1:10" s="56" customFormat="1" ht="30" x14ac:dyDescent="0.25">
      <c r="A139" s="18" t="s">
        <v>270</v>
      </c>
      <c r="B139" s="86" t="s">
        <v>345</v>
      </c>
      <c r="C139" s="15" t="s">
        <v>119</v>
      </c>
      <c r="D139" s="62"/>
      <c r="E139" s="58"/>
      <c r="F139" s="57" t="s">
        <v>217</v>
      </c>
      <c r="G139" s="58"/>
      <c r="H139" s="57" t="s">
        <v>217</v>
      </c>
      <c r="I139" s="58"/>
      <c r="J139" s="59" t="s">
        <v>111</v>
      </c>
    </row>
    <row r="140" spans="1:10" s="56" customFormat="1" ht="30" x14ac:dyDescent="0.25">
      <c r="A140" s="18" t="s">
        <v>272</v>
      </c>
      <c r="B140" s="86" t="s">
        <v>346</v>
      </c>
      <c r="C140" s="15" t="s">
        <v>119</v>
      </c>
      <c r="D140" s="62"/>
      <c r="E140" s="58"/>
      <c r="F140" s="57" t="s">
        <v>217</v>
      </c>
      <c r="G140" s="58"/>
      <c r="H140" s="57" t="s">
        <v>217</v>
      </c>
      <c r="I140" s="58"/>
      <c r="J140" s="59" t="s">
        <v>111</v>
      </c>
    </row>
    <row r="141" spans="1:10" s="56" customFormat="1" ht="30" x14ac:dyDescent="0.25">
      <c r="A141" s="18" t="s">
        <v>347</v>
      </c>
      <c r="B141" s="86" t="s">
        <v>348</v>
      </c>
      <c r="C141" s="15" t="s">
        <v>12</v>
      </c>
      <c r="D141" s="57"/>
      <c r="E141" s="58"/>
      <c r="F141" s="57" t="s">
        <v>217</v>
      </c>
      <c r="G141" s="58"/>
      <c r="H141" s="57" t="s">
        <v>217</v>
      </c>
      <c r="I141" s="58"/>
      <c r="J141" s="57" t="s">
        <v>111</v>
      </c>
    </row>
    <row r="142" spans="1:10" s="56" customFormat="1" ht="30" x14ac:dyDescent="0.25">
      <c r="A142" s="18" t="s">
        <v>276</v>
      </c>
      <c r="B142" s="86" t="s">
        <v>349</v>
      </c>
      <c r="C142" s="15" t="s">
        <v>12</v>
      </c>
      <c r="D142" s="57"/>
      <c r="E142" s="58"/>
      <c r="F142" s="57" t="s">
        <v>217</v>
      </c>
      <c r="G142" s="58"/>
      <c r="H142" s="57" t="s">
        <v>217</v>
      </c>
      <c r="I142" s="58"/>
      <c r="J142" s="59" t="s">
        <v>111</v>
      </c>
    </row>
    <row r="143" spans="1:10" s="56" customFormat="1" ht="30" x14ac:dyDescent="0.25">
      <c r="A143" s="18" t="s">
        <v>278</v>
      </c>
      <c r="B143" s="86" t="s">
        <v>350</v>
      </c>
      <c r="C143" s="15" t="s">
        <v>12</v>
      </c>
      <c r="D143" s="62"/>
      <c r="E143" s="58"/>
      <c r="F143" s="57" t="s">
        <v>217</v>
      </c>
      <c r="G143" s="58"/>
      <c r="H143" s="57" t="s">
        <v>217</v>
      </c>
      <c r="I143" s="58"/>
      <c r="J143" s="59" t="s">
        <v>111</v>
      </c>
    </row>
    <row r="144" spans="1:10" s="56" customFormat="1" ht="30" x14ac:dyDescent="0.25">
      <c r="A144" s="18" t="s">
        <v>280</v>
      </c>
      <c r="B144" s="86" t="s">
        <v>351</v>
      </c>
      <c r="C144" s="15" t="s">
        <v>12</v>
      </c>
      <c r="D144" s="62"/>
      <c r="E144" s="58"/>
      <c r="F144" s="57" t="s">
        <v>217</v>
      </c>
      <c r="G144" s="58"/>
      <c r="H144" s="57" t="s">
        <v>217</v>
      </c>
      <c r="I144" s="58"/>
      <c r="J144" s="59" t="s">
        <v>111</v>
      </c>
    </row>
    <row r="145" spans="1:10" s="56" customFormat="1" ht="30" x14ac:dyDescent="0.25">
      <c r="A145" s="18" t="s">
        <v>282</v>
      </c>
      <c r="B145" s="86" t="s">
        <v>352</v>
      </c>
      <c r="C145" s="15" t="s">
        <v>12</v>
      </c>
      <c r="D145" s="15"/>
      <c r="E145" s="15"/>
      <c r="F145" s="15"/>
      <c r="G145" s="15"/>
      <c r="H145" s="15"/>
      <c r="I145" s="42"/>
      <c r="J145" s="15"/>
    </row>
    <row r="146" spans="1:10" s="56" customFormat="1" ht="30" x14ac:dyDescent="0.25">
      <c r="A146" s="18" t="s">
        <v>284</v>
      </c>
      <c r="B146" s="86" t="s">
        <v>353</v>
      </c>
      <c r="C146" s="15" t="s">
        <v>18</v>
      </c>
      <c r="D146" s="57"/>
      <c r="E146" s="58"/>
      <c r="F146" s="57" t="s">
        <v>111</v>
      </c>
      <c r="G146" s="58"/>
      <c r="H146" s="57" t="s">
        <v>111</v>
      </c>
      <c r="I146" s="58"/>
      <c r="J146" s="66" t="s">
        <v>111</v>
      </c>
    </row>
    <row r="147" spans="1:10" s="56" customFormat="1" ht="30" x14ac:dyDescent="0.25">
      <c r="A147" s="18" t="s">
        <v>354</v>
      </c>
      <c r="B147" s="86" t="s">
        <v>355</v>
      </c>
      <c r="C147" s="15" t="s">
        <v>18</v>
      </c>
      <c r="D147" s="62"/>
      <c r="E147" s="58"/>
      <c r="F147" s="57" t="s">
        <v>217</v>
      </c>
      <c r="G147" s="58"/>
      <c r="H147" s="57" t="s">
        <v>217</v>
      </c>
      <c r="I147" s="58"/>
      <c r="J147" s="59" t="s">
        <v>111</v>
      </c>
    </row>
    <row r="148" spans="1:10" s="56" customFormat="1" ht="30" x14ac:dyDescent="0.25">
      <c r="A148" s="18" t="s">
        <v>288</v>
      </c>
      <c r="B148" s="86" t="s">
        <v>356</v>
      </c>
      <c r="C148" s="15" t="s">
        <v>18</v>
      </c>
      <c r="D148" s="62"/>
      <c r="E148" s="58"/>
      <c r="F148" s="57" t="s">
        <v>217</v>
      </c>
      <c r="G148" s="58"/>
      <c r="H148" s="57" t="s">
        <v>217</v>
      </c>
      <c r="I148" s="58"/>
      <c r="J148" s="59" t="s">
        <v>111</v>
      </c>
    </row>
    <row r="149" spans="1:10" s="56" customFormat="1" ht="30" x14ac:dyDescent="0.25">
      <c r="A149" s="18" t="s">
        <v>290</v>
      </c>
      <c r="B149" s="86" t="s">
        <v>357</v>
      </c>
      <c r="C149" s="15" t="s">
        <v>18</v>
      </c>
      <c r="D149" s="62"/>
      <c r="E149" s="58"/>
      <c r="F149" s="57" t="s">
        <v>217</v>
      </c>
      <c r="G149" s="58"/>
      <c r="H149" s="57" t="s">
        <v>217</v>
      </c>
      <c r="I149" s="58"/>
      <c r="J149" s="59" t="s">
        <v>111</v>
      </c>
    </row>
    <row r="150" spans="1:10" s="56" customFormat="1" ht="30" x14ac:dyDescent="0.25">
      <c r="A150" s="18" t="s">
        <v>292</v>
      </c>
      <c r="B150" s="86" t="s">
        <v>358</v>
      </c>
      <c r="C150" s="15" t="s">
        <v>18</v>
      </c>
      <c r="D150" s="62"/>
      <c r="E150" s="58"/>
      <c r="F150" s="57" t="s">
        <v>111</v>
      </c>
      <c r="G150" s="58"/>
      <c r="H150" s="57" t="s">
        <v>111</v>
      </c>
      <c r="I150" s="58"/>
      <c r="J150" s="59" t="s">
        <v>111</v>
      </c>
    </row>
    <row r="151" spans="1:10" s="56" customFormat="1" ht="30" x14ac:dyDescent="0.25">
      <c r="A151" s="18" t="s">
        <v>294</v>
      </c>
      <c r="B151" s="86" t="s">
        <v>359</v>
      </c>
      <c r="C151" s="15" t="s">
        <v>18</v>
      </c>
      <c r="D151" s="62"/>
      <c r="E151" s="58"/>
      <c r="F151" s="57" t="s">
        <v>217</v>
      </c>
      <c r="G151" s="58"/>
      <c r="H151" s="57" t="s">
        <v>217</v>
      </c>
      <c r="I151" s="58"/>
      <c r="J151" s="59" t="s">
        <v>111</v>
      </c>
    </row>
    <row r="152" spans="1:10" s="56" customFormat="1" ht="30" x14ac:dyDescent="0.25">
      <c r="A152" s="18" t="s">
        <v>296</v>
      </c>
      <c r="B152" s="86" t="s">
        <v>360</v>
      </c>
      <c r="C152" s="15" t="s">
        <v>18</v>
      </c>
      <c r="D152" s="15"/>
      <c r="E152" s="15"/>
      <c r="F152" s="15" t="s">
        <v>111</v>
      </c>
      <c r="G152" s="15"/>
      <c r="H152" s="15" t="s">
        <v>111</v>
      </c>
      <c r="I152" s="42"/>
      <c r="J152" s="15" t="s">
        <v>111</v>
      </c>
    </row>
    <row r="153" spans="1:10" s="56" customFormat="1" x14ac:dyDescent="0.25">
      <c r="A153" s="18" t="s">
        <v>298</v>
      </c>
      <c r="B153" s="86" t="s">
        <v>361</v>
      </c>
      <c r="C153" s="15" t="s">
        <v>111</v>
      </c>
      <c r="D153" s="15" t="s">
        <v>111</v>
      </c>
      <c r="E153" s="15" t="s">
        <v>111</v>
      </c>
      <c r="F153" s="15" t="s">
        <v>111</v>
      </c>
      <c r="G153" s="15" t="s">
        <v>111</v>
      </c>
      <c r="H153" s="15" t="s">
        <v>111</v>
      </c>
      <c r="I153" s="42" t="s">
        <v>111</v>
      </c>
      <c r="J153" s="15" t="s">
        <v>111</v>
      </c>
    </row>
    <row r="154" spans="1:10" s="56" customFormat="1" ht="30" x14ac:dyDescent="0.25">
      <c r="A154" s="18" t="s">
        <v>362</v>
      </c>
      <c r="B154" s="86" t="s">
        <v>363</v>
      </c>
      <c r="C154" s="15" t="s">
        <v>198</v>
      </c>
      <c r="D154" s="57"/>
      <c r="E154" s="58"/>
      <c r="F154" s="57" t="s">
        <v>217</v>
      </c>
      <c r="G154" s="58"/>
      <c r="H154" s="57" t="s">
        <v>217</v>
      </c>
      <c r="I154" s="58"/>
      <c r="J154" s="59" t="s">
        <v>111</v>
      </c>
    </row>
    <row r="155" spans="1:10" s="56" customFormat="1" ht="30" x14ac:dyDescent="0.25">
      <c r="A155" s="18" t="s">
        <v>364</v>
      </c>
      <c r="B155" s="86" t="s">
        <v>365</v>
      </c>
      <c r="C155" s="15" t="s">
        <v>12</v>
      </c>
      <c r="D155" s="57"/>
      <c r="E155" s="58"/>
      <c r="F155" s="57" t="s">
        <v>217</v>
      </c>
      <c r="G155" s="58"/>
      <c r="H155" s="57" t="s">
        <v>217</v>
      </c>
      <c r="I155" s="58"/>
      <c r="J155" s="59" t="s">
        <v>111</v>
      </c>
    </row>
    <row r="156" spans="1:10" s="56" customFormat="1" ht="30" x14ac:dyDescent="0.25">
      <c r="A156" s="18" t="s">
        <v>304</v>
      </c>
      <c r="B156" s="86" t="s">
        <v>366</v>
      </c>
      <c r="C156" s="15" t="s">
        <v>18</v>
      </c>
      <c r="D156" s="57"/>
      <c r="E156" s="58"/>
      <c r="F156" s="57" t="s">
        <v>217</v>
      </c>
      <c r="G156" s="58"/>
      <c r="H156" s="57" t="s">
        <v>217</v>
      </c>
      <c r="I156" s="58"/>
      <c r="J156" s="59" t="s">
        <v>111</v>
      </c>
    </row>
    <row r="157" spans="1:10" s="56" customFormat="1" x14ac:dyDescent="0.25">
      <c r="A157" s="18" t="s">
        <v>367</v>
      </c>
      <c r="B157" s="86" t="s">
        <v>368</v>
      </c>
      <c r="C157" s="15" t="s">
        <v>216</v>
      </c>
      <c r="D157" s="57" t="s">
        <v>111</v>
      </c>
      <c r="E157" s="57" t="s">
        <v>111</v>
      </c>
      <c r="F157" s="57" t="s">
        <v>111</v>
      </c>
      <c r="G157" s="58"/>
      <c r="H157" s="57" t="s">
        <v>217</v>
      </c>
      <c r="I157" s="58"/>
      <c r="J157" s="59" t="s">
        <v>111</v>
      </c>
    </row>
    <row r="158" spans="1:10" s="56" customFormat="1" x14ac:dyDescent="0.25">
      <c r="A158" s="18" t="s">
        <v>369</v>
      </c>
      <c r="B158" s="15">
        <v>46</v>
      </c>
      <c r="C158" s="18" t="s">
        <v>216</v>
      </c>
      <c r="D158" s="15" t="s">
        <v>111</v>
      </c>
      <c r="E158" s="15" t="s">
        <v>111</v>
      </c>
      <c r="F158" s="15" t="s">
        <v>111</v>
      </c>
      <c r="G158" s="15">
        <v>0</v>
      </c>
      <c r="H158" s="15" t="s">
        <v>111</v>
      </c>
      <c r="I158" s="42">
        <v>0</v>
      </c>
      <c r="J158" s="15">
        <v>0</v>
      </c>
    </row>
    <row r="159" spans="1:10" s="56" customFormat="1" x14ac:dyDescent="0.25">
      <c r="A159" s="18" t="s">
        <v>223</v>
      </c>
      <c r="B159" s="86" t="s">
        <v>370</v>
      </c>
      <c r="C159" s="15" t="s">
        <v>2</v>
      </c>
      <c r="D159" s="15">
        <v>0</v>
      </c>
      <c r="E159" s="15">
        <v>0</v>
      </c>
      <c r="F159" s="15" t="s">
        <v>111</v>
      </c>
      <c r="G159" s="15">
        <v>0</v>
      </c>
      <c r="H159" s="15" t="s">
        <v>111</v>
      </c>
      <c r="I159" s="42">
        <v>0</v>
      </c>
      <c r="J159" s="15" t="s">
        <v>111</v>
      </c>
    </row>
    <row r="160" spans="1:10" s="56" customFormat="1" x14ac:dyDescent="0.25">
      <c r="A160" s="18" t="s">
        <v>113</v>
      </c>
      <c r="B160" s="86" t="s">
        <v>371</v>
      </c>
      <c r="C160" s="15" t="s">
        <v>111</v>
      </c>
      <c r="D160" s="15" t="s">
        <v>111</v>
      </c>
      <c r="E160" s="15" t="s">
        <v>111</v>
      </c>
      <c r="F160" s="15" t="s">
        <v>111</v>
      </c>
      <c r="G160" s="15" t="s">
        <v>111</v>
      </c>
      <c r="H160" s="15" t="s">
        <v>111</v>
      </c>
      <c r="I160" s="42" t="s">
        <v>111</v>
      </c>
      <c r="J160" s="15" t="s">
        <v>111</v>
      </c>
    </row>
    <row r="161" spans="1:10" s="56" customFormat="1" x14ac:dyDescent="0.25">
      <c r="A161" s="18" t="s">
        <v>114</v>
      </c>
      <c r="B161" s="86" t="s">
        <v>372</v>
      </c>
      <c r="C161" s="15" t="s">
        <v>111</v>
      </c>
      <c r="D161" s="15" t="s">
        <v>111</v>
      </c>
      <c r="E161" s="15" t="s">
        <v>111</v>
      </c>
      <c r="F161" s="15" t="s">
        <v>111</v>
      </c>
      <c r="G161" s="15" t="s">
        <v>111</v>
      </c>
      <c r="H161" s="15" t="s">
        <v>111</v>
      </c>
      <c r="I161" s="42" t="s">
        <v>111</v>
      </c>
      <c r="J161" s="15" t="s">
        <v>111</v>
      </c>
    </row>
    <row r="162" spans="1:10" s="56" customFormat="1" ht="30" x14ac:dyDescent="0.25">
      <c r="A162" s="18" t="s">
        <v>227</v>
      </c>
      <c r="B162" s="86" t="s">
        <v>373</v>
      </c>
      <c r="C162" s="15" t="s">
        <v>119</v>
      </c>
      <c r="D162" s="15">
        <v>0</v>
      </c>
      <c r="E162" s="15">
        <v>0</v>
      </c>
      <c r="F162" s="15" t="s">
        <v>111</v>
      </c>
      <c r="G162" s="15">
        <v>0</v>
      </c>
      <c r="H162" s="15" t="s">
        <v>111</v>
      </c>
      <c r="I162" s="42">
        <v>0</v>
      </c>
      <c r="J162" s="15" t="s">
        <v>111</v>
      </c>
    </row>
    <row r="163" spans="1:10" s="56" customFormat="1" ht="30" x14ac:dyDescent="0.25">
      <c r="A163" s="18" t="s">
        <v>315</v>
      </c>
      <c r="B163" s="86" t="s">
        <v>374</v>
      </c>
      <c r="C163" s="15" t="s">
        <v>119</v>
      </c>
      <c r="D163" s="15">
        <v>0</v>
      </c>
      <c r="E163" s="15">
        <v>0</v>
      </c>
      <c r="F163" s="15" t="s">
        <v>111</v>
      </c>
      <c r="G163" s="15">
        <v>0</v>
      </c>
      <c r="H163" s="15" t="s">
        <v>111</v>
      </c>
      <c r="I163" s="42">
        <v>0</v>
      </c>
      <c r="J163" s="15" t="s">
        <v>111</v>
      </c>
    </row>
    <row r="164" spans="1:10" s="56" customFormat="1" ht="30" x14ac:dyDescent="0.25">
      <c r="A164" s="18" t="s">
        <v>231</v>
      </c>
      <c r="B164" s="86" t="s">
        <v>375</v>
      </c>
      <c r="C164" s="15" t="s">
        <v>119</v>
      </c>
      <c r="D164" s="15">
        <v>0</v>
      </c>
      <c r="E164" s="15">
        <v>0</v>
      </c>
      <c r="F164" s="15" t="s">
        <v>111</v>
      </c>
      <c r="G164" s="15">
        <v>0</v>
      </c>
      <c r="H164" s="15" t="s">
        <v>111</v>
      </c>
      <c r="I164" s="42">
        <v>0</v>
      </c>
      <c r="J164" s="15" t="s">
        <v>111</v>
      </c>
    </row>
    <row r="165" spans="1:10" s="56" customFormat="1" ht="30" x14ac:dyDescent="0.25">
      <c r="A165" s="18" t="s">
        <v>233</v>
      </c>
      <c r="B165" s="86" t="s">
        <v>376</v>
      </c>
      <c r="C165" s="15" t="s">
        <v>119</v>
      </c>
      <c r="D165" s="15">
        <v>0</v>
      </c>
      <c r="E165" s="15">
        <v>0</v>
      </c>
      <c r="F165" s="15" t="s">
        <v>111</v>
      </c>
      <c r="G165" s="15">
        <v>0</v>
      </c>
      <c r="H165" s="15" t="s">
        <v>111</v>
      </c>
      <c r="I165" s="42">
        <v>0</v>
      </c>
      <c r="J165" s="15" t="s">
        <v>111</v>
      </c>
    </row>
    <row r="166" spans="1:10" s="56" customFormat="1" ht="30" x14ac:dyDescent="0.25">
      <c r="A166" s="18" t="s">
        <v>124</v>
      </c>
      <c r="B166" s="86" t="s">
        <v>377</v>
      </c>
      <c r="C166" s="15" t="s">
        <v>119</v>
      </c>
      <c r="D166" s="15">
        <v>0</v>
      </c>
      <c r="E166" s="15">
        <v>0</v>
      </c>
      <c r="F166" s="15" t="s">
        <v>111</v>
      </c>
      <c r="G166" s="15">
        <v>0</v>
      </c>
      <c r="H166" s="15" t="s">
        <v>111</v>
      </c>
      <c r="I166" s="42">
        <v>0</v>
      </c>
      <c r="J166" s="15" t="s">
        <v>111</v>
      </c>
    </row>
    <row r="167" spans="1:10" s="56" customFormat="1" ht="30" x14ac:dyDescent="0.25">
      <c r="A167" s="18" t="s">
        <v>126</v>
      </c>
      <c r="B167" s="86" t="s">
        <v>378</v>
      </c>
      <c r="C167" s="15" t="s">
        <v>119</v>
      </c>
      <c r="D167" s="15">
        <v>0</v>
      </c>
      <c r="E167" s="15">
        <v>0</v>
      </c>
      <c r="F167" s="15" t="s">
        <v>111</v>
      </c>
      <c r="G167" s="15">
        <v>0</v>
      </c>
      <c r="H167" s="15" t="s">
        <v>111</v>
      </c>
      <c r="I167" s="42">
        <v>0</v>
      </c>
      <c r="J167" s="15" t="s">
        <v>111</v>
      </c>
    </row>
    <row r="168" spans="1:10" s="56" customFormat="1" x14ac:dyDescent="0.25">
      <c r="A168" s="18" t="s">
        <v>237</v>
      </c>
      <c r="B168" s="86" t="s">
        <v>379</v>
      </c>
      <c r="C168" s="15" t="s">
        <v>132</v>
      </c>
      <c r="D168" s="15">
        <v>0</v>
      </c>
      <c r="E168" s="15">
        <v>0</v>
      </c>
      <c r="F168" s="15" t="s">
        <v>111</v>
      </c>
      <c r="G168" s="15">
        <v>0</v>
      </c>
      <c r="H168" s="15" t="s">
        <v>111</v>
      </c>
      <c r="I168" s="42">
        <v>0</v>
      </c>
      <c r="J168" s="15" t="s">
        <v>111</v>
      </c>
    </row>
    <row r="169" spans="1:10" s="56" customFormat="1" x14ac:dyDescent="0.25">
      <c r="A169" s="18" t="s">
        <v>239</v>
      </c>
      <c r="B169" s="86" t="s">
        <v>380</v>
      </c>
      <c r="C169" s="15" t="s">
        <v>8</v>
      </c>
      <c r="D169" s="15">
        <v>0</v>
      </c>
      <c r="E169" s="15">
        <v>0</v>
      </c>
      <c r="F169" s="15" t="s">
        <v>111</v>
      </c>
      <c r="G169" s="15">
        <v>0</v>
      </c>
      <c r="H169" s="15" t="s">
        <v>111</v>
      </c>
      <c r="I169" s="42">
        <v>0</v>
      </c>
      <c r="J169" s="15" t="s">
        <v>111</v>
      </c>
    </row>
    <row r="170" spans="1:10" s="56" customFormat="1" x14ac:dyDescent="0.25">
      <c r="A170" s="18" t="s">
        <v>381</v>
      </c>
      <c r="B170" s="86" t="s">
        <v>382</v>
      </c>
      <c r="C170" s="15" t="s">
        <v>10</v>
      </c>
      <c r="D170" s="15">
        <v>0</v>
      </c>
      <c r="E170" s="15">
        <v>0</v>
      </c>
      <c r="F170" s="15" t="s">
        <v>111</v>
      </c>
      <c r="G170" s="15">
        <v>0</v>
      </c>
      <c r="H170" s="15" t="s">
        <v>111</v>
      </c>
      <c r="I170" s="42">
        <v>0</v>
      </c>
      <c r="J170" s="15" t="s">
        <v>111</v>
      </c>
    </row>
    <row r="171" spans="1:10" s="56" customFormat="1" x14ac:dyDescent="0.25">
      <c r="A171" s="18" t="s">
        <v>135</v>
      </c>
      <c r="B171" s="86" t="s">
        <v>383</v>
      </c>
      <c r="C171" s="15" t="s">
        <v>139</v>
      </c>
      <c r="D171" s="15">
        <v>0</v>
      </c>
      <c r="E171" s="15">
        <v>0</v>
      </c>
      <c r="F171" s="15" t="s">
        <v>111</v>
      </c>
      <c r="G171" s="15">
        <v>0</v>
      </c>
      <c r="H171" s="15" t="s">
        <v>111</v>
      </c>
      <c r="I171" s="42">
        <v>0</v>
      </c>
      <c r="J171" s="15">
        <v>0</v>
      </c>
    </row>
    <row r="172" spans="1:10" s="56" customFormat="1" x14ac:dyDescent="0.25">
      <c r="A172" s="18" t="s">
        <v>384</v>
      </c>
      <c r="B172" s="86" t="s">
        <v>385</v>
      </c>
      <c r="C172" s="15" t="s">
        <v>139</v>
      </c>
      <c r="D172" s="15">
        <v>0</v>
      </c>
      <c r="E172" s="15">
        <v>0</v>
      </c>
      <c r="F172" s="15" t="s">
        <v>111</v>
      </c>
      <c r="G172" s="15">
        <v>0</v>
      </c>
      <c r="H172" s="15" t="s">
        <v>111</v>
      </c>
      <c r="I172" s="42">
        <v>0</v>
      </c>
      <c r="J172" s="15" t="s">
        <v>111</v>
      </c>
    </row>
    <row r="173" spans="1:10" s="56" customFormat="1" x14ac:dyDescent="0.25">
      <c r="A173" s="18" t="s">
        <v>246</v>
      </c>
      <c r="B173" s="86" t="s">
        <v>386</v>
      </c>
      <c r="C173" s="15" t="s">
        <v>139</v>
      </c>
      <c r="D173" s="15">
        <v>0</v>
      </c>
      <c r="E173" s="15">
        <v>0</v>
      </c>
      <c r="F173" s="15" t="s">
        <v>111</v>
      </c>
      <c r="G173" s="15">
        <v>0</v>
      </c>
      <c r="H173" s="15" t="s">
        <v>111</v>
      </c>
      <c r="I173" s="42">
        <v>0</v>
      </c>
      <c r="J173" s="15" t="s">
        <v>111</v>
      </c>
    </row>
    <row r="174" spans="1:10" s="56" customFormat="1" x14ac:dyDescent="0.25">
      <c r="A174" s="18" t="s">
        <v>329</v>
      </c>
      <c r="B174" s="86" t="s">
        <v>387</v>
      </c>
      <c r="C174" s="15" t="s">
        <v>139</v>
      </c>
      <c r="D174" s="15">
        <v>0</v>
      </c>
      <c r="E174" s="15">
        <v>0</v>
      </c>
      <c r="F174" s="15" t="s">
        <v>111</v>
      </c>
      <c r="G174" s="15">
        <v>0</v>
      </c>
      <c r="H174" s="15" t="s">
        <v>111</v>
      </c>
      <c r="I174" s="42">
        <v>0</v>
      </c>
      <c r="J174" s="15" t="s">
        <v>111</v>
      </c>
    </row>
    <row r="175" spans="1:10" s="56" customFormat="1" x14ac:dyDescent="0.25">
      <c r="A175" s="18" t="s">
        <v>331</v>
      </c>
      <c r="B175" s="86" t="s">
        <v>388</v>
      </c>
      <c r="C175" s="15" t="s">
        <v>139</v>
      </c>
      <c r="D175" s="15">
        <v>0</v>
      </c>
      <c r="E175" s="15">
        <v>0</v>
      </c>
      <c r="F175" s="15" t="s">
        <v>111</v>
      </c>
      <c r="G175" s="15">
        <v>0</v>
      </c>
      <c r="H175" s="15" t="s">
        <v>111</v>
      </c>
      <c r="I175" s="42">
        <v>0</v>
      </c>
      <c r="J175" s="15" t="s">
        <v>111</v>
      </c>
    </row>
    <row r="176" spans="1:10" s="56" customFormat="1" x14ac:dyDescent="0.25">
      <c r="A176" s="18" t="s">
        <v>333</v>
      </c>
      <c r="B176" s="86" t="s">
        <v>389</v>
      </c>
      <c r="C176" s="15" t="s">
        <v>139</v>
      </c>
      <c r="D176" s="15">
        <v>0</v>
      </c>
      <c r="E176" s="15">
        <v>0</v>
      </c>
      <c r="F176" s="15" t="s">
        <v>111</v>
      </c>
      <c r="G176" s="15">
        <v>0</v>
      </c>
      <c r="H176" s="15" t="s">
        <v>111</v>
      </c>
      <c r="I176" s="42">
        <v>0</v>
      </c>
      <c r="J176" s="15" t="s">
        <v>111</v>
      </c>
    </row>
    <row r="177" spans="1:10" s="56" customFormat="1" ht="30" x14ac:dyDescent="0.25">
      <c r="A177" s="18" t="s">
        <v>335</v>
      </c>
      <c r="B177" s="86" t="s">
        <v>390</v>
      </c>
      <c r="C177" s="15" t="s">
        <v>139</v>
      </c>
      <c r="D177" s="15">
        <v>0</v>
      </c>
      <c r="E177" s="15">
        <v>0</v>
      </c>
      <c r="F177" s="15" t="s">
        <v>111</v>
      </c>
      <c r="G177" s="15">
        <v>0</v>
      </c>
      <c r="H177" s="15" t="s">
        <v>111</v>
      </c>
      <c r="I177" s="42">
        <v>0</v>
      </c>
      <c r="J177" s="15" t="s">
        <v>111</v>
      </c>
    </row>
    <row r="178" spans="1:10" s="56" customFormat="1" x14ac:dyDescent="0.25">
      <c r="A178" s="18" t="s">
        <v>256</v>
      </c>
      <c r="B178" s="86" t="s">
        <v>391</v>
      </c>
      <c r="C178" s="15" t="s">
        <v>139</v>
      </c>
      <c r="D178" s="15">
        <v>0</v>
      </c>
      <c r="E178" s="15">
        <v>0</v>
      </c>
      <c r="F178" s="15">
        <v>0</v>
      </c>
      <c r="G178" s="15">
        <v>0</v>
      </c>
      <c r="H178" s="15">
        <v>0</v>
      </c>
      <c r="I178" s="42">
        <v>0</v>
      </c>
      <c r="J178" s="15">
        <v>0</v>
      </c>
    </row>
    <row r="179" spans="1:10" s="56" customFormat="1" x14ac:dyDescent="0.25">
      <c r="A179" s="18" t="s">
        <v>258</v>
      </c>
      <c r="B179" s="86" t="s">
        <v>392</v>
      </c>
      <c r="C179" s="15" t="s">
        <v>139</v>
      </c>
      <c r="D179" s="15">
        <v>0</v>
      </c>
      <c r="E179" s="15">
        <v>0</v>
      </c>
      <c r="F179" s="15">
        <v>0</v>
      </c>
      <c r="G179" s="15">
        <v>0</v>
      </c>
      <c r="H179" s="15">
        <v>0</v>
      </c>
      <c r="I179" s="42">
        <v>0</v>
      </c>
      <c r="J179" s="15">
        <v>0</v>
      </c>
    </row>
    <row r="180" spans="1:10" s="56" customFormat="1" ht="30" x14ac:dyDescent="0.25">
      <c r="A180" s="18" t="s">
        <v>260</v>
      </c>
      <c r="B180" s="86" t="s">
        <v>393</v>
      </c>
      <c r="C180" s="15" t="s">
        <v>119</v>
      </c>
      <c r="D180" s="15">
        <v>0</v>
      </c>
      <c r="E180" s="15">
        <v>0</v>
      </c>
      <c r="F180" s="15">
        <v>0</v>
      </c>
      <c r="G180" s="15">
        <v>0</v>
      </c>
      <c r="H180" s="15">
        <v>0</v>
      </c>
      <c r="I180" s="42">
        <v>0</v>
      </c>
      <c r="J180" s="15">
        <v>0</v>
      </c>
    </row>
    <row r="181" spans="1:10" s="56" customFormat="1" ht="30" x14ac:dyDescent="0.25">
      <c r="A181" s="18" t="s">
        <v>262</v>
      </c>
      <c r="B181" s="86" t="s">
        <v>394</v>
      </c>
      <c r="C181" s="15" t="s">
        <v>119</v>
      </c>
      <c r="D181" s="15">
        <v>0</v>
      </c>
      <c r="E181" s="15">
        <v>0</v>
      </c>
      <c r="F181" s="15">
        <v>0</v>
      </c>
      <c r="G181" s="15">
        <v>0</v>
      </c>
      <c r="H181" s="15">
        <v>0</v>
      </c>
      <c r="I181" s="42">
        <v>0</v>
      </c>
      <c r="J181" s="15">
        <v>0</v>
      </c>
    </row>
    <row r="182" spans="1:10" s="56" customFormat="1" ht="30" x14ac:dyDescent="0.25">
      <c r="A182" s="18" t="s">
        <v>264</v>
      </c>
      <c r="B182" s="86" t="s">
        <v>395</v>
      </c>
      <c r="C182" s="15" t="s">
        <v>119</v>
      </c>
      <c r="D182" s="15">
        <v>0</v>
      </c>
      <c r="E182" s="15">
        <v>0</v>
      </c>
      <c r="F182" s="15" t="s">
        <v>111</v>
      </c>
      <c r="G182" s="15">
        <v>0</v>
      </c>
      <c r="H182" s="15" t="s">
        <v>111</v>
      </c>
      <c r="I182" s="42">
        <v>0</v>
      </c>
      <c r="J182" s="15" t="s">
        <v>111</v>
      </c>
    </row>
    <row r="183" spans="1:10" s="56" customFormat="1" ht="30" x14ac:dyDescent="0.25">
      <c r="A183" s="18" t="s">
        <v>342</v>
      </c>
      <c r="B183" s="86" t="s">
        <v>396</v>
      </c>
      <c r="C183" s="15" t="s">
        <v>119</v>
      </c>
      <c r="D183" s="15">
        <v>0</v>
      </c>
      <c r="E183" s="15">
        <v>0</v>
      </c>
      <c r="F183" s="15">
        <v>0</v>
      </c>
      <c r="G183" s="15">
        <v>0</v>
      </c>
      <c r="H183" s="15">
        <v>0</v>
      </c>
      <c r="I183" s="42">
        <v>0</v>
      </c>
      <c r="J183" s="15">
        <v>0</v>
      </c>
    </row>
    <row r="184" spans="1:10" s="56" customFormat="1" ht="30" x14ac:dyDescent="0.25">
      <c r="A184" s="18" t="s">
        <v>397</v>
      </c>
      <c r="B184" s="86" t="s">
        <v>398</v>
      </c>
      <c r="C184" s="15" t="s">
        <v>119</v>
      </c>
      <c r="D184" s="15">
        <v>0</v>
      </c>
      <c r="E184" s="15">
        <v>0</v>
      </c>
      <c r="F184" s="15">
        <v>0</v>
      </c>
      <c r="G184" s="15">
        <v>0</v>
      </c>
      <c r="H184" s="15">
        <v>0</v>
      </c>
      <c r="I184" s="42">
        <v>0</v>
      </c>
      <c r="J184" s="15">
        <v>0</v>
      </c>
    </row>
    <row r="185" spans="1:10" s="56" customFormat="1" ht="30" x14ac:dyDescent="0.25">
      <c r="A185" s="18" t="s">
        <v>270</v>
      </c>
      <c r="B185" s="86" t="s">
        <v>399</v>
      </c>
      <c r="C185" s="15" t="s">
        <v>119</v>
      </c>
      <c r="D185" s="15">
        <v>0</v>
      </c>
      <c r="E185" s="15">
        <v>0</v>
      </c>
      <c r="F185" s="15">
        <v>0</v>
      </c>
      <c r="G185" s="15">
        <v>0</v>
      </c>
      <c r="H185" s="15">
        <v>0</v>
      </c>
      <c r="I185" s="42">
        <v>0</v>
      </c>
      <c r="J185" s="15">
        <v>0</v>
      </c>
    </row>
    <row r="186" spans="1:10" s="56" customFormat="1" ht="30" x14ac:dyDescent="0.25">
      <c r="A186" s="18" t="s">
        <v>272</v>
      </c>
      <c r="B186" s="86" t="s">
        <v>400</v>
      </c>
      <c r="C186" s="15" t="s">
        <v>119</v>
      </c>
      <c r="D186" s="15">
        <v>0</v>
      </c>
      <c r="E186" s="15">
        <v>0</v>
      </c>
      <c r="F186" s="15">
        <v>0</v>
      </c>
      <c r="G186" s="15">
        <v>0</v>
      </c>
      <c r="H186" s="15">
        <v>0</v>
      </c>
      <c r="I186" s="42">
        <v>0</v>
      </c>
      <c r="J186" s="15">
        <v>0</v>
      </c>
    </row>
    <row r="187" spans="1:10" s="56" customFormat="1" ht="30" x14ac:dyDescent="0.25">
      <c r="A187" s="18" t="s">
        <v>347</v>
      </c>
      <c r="B187" s="86" t="s">
        <v>401</v>
      </c>
      <c r="C187" s="15" t="s">
        <v>12</v>
      </c>
      <c r="D187" s="15">
        <v>0</v>
      </c>
      <c r="E187" s="15">
        <v>0</v>
      </c>
      <c r="F187" s="15" t="s">
        <v>111</v>
      </c>
      <c r="G187" s="15">
        <v>0</v>
      </c>
      <c r="H187" s="15" t="s">
        <v>111</v>
      </c>
      <c r="I187" s="42">
        <v>0</v>
      </c>
      <c r="J187" s="15" t="s">
        <v>111</v>
      </c>
    </row>
    <row r="188" spans="1:10" s="56" customFormat="1" ht="30" x14ac:dyDescent="0.25">
      <c r="A188" s="18" t="s">
        <v>276</v>
      </c>
      <c r="B188" s="86" t="s">
        <v>402</v>
      </c>
      <c r="C188" s="15" t="s">
        <v>12</v>
      </c>
      <c r="D188" s="15">
        <v>0</v>
      </c>
      <c r="E188" s="15">
        <v>0</v>
      </c>
      <c r="F188" s="15" t="s">
        <v>111</v>
      </c>
      <c r="G188" s="15">
        <v>0</v>
      </c>
      <c r="H188" s="15" t="s">
        <v>111</v>
      </c>
      <c r="I188" s="42">
        <v>0</v>
      </c>
      <c r="J188" s="15" t="s">
        <v>111</v>
      </c>
    </row>
    <row r="189" spans="1:10" s="56" customFormat="1" ht="30" x14ac:dyDescent="0.25">
      <c r="A189" s="18" t="s">
        <v>403</v>
      </c>
      <c r="B189" s="86" t="s">
        <v>404</v>
      </c>
      <c r="C189" s="15" t="s">
        <v>12</v>
      </c>
      <c r="D189" s="15">
        <v>0</v>
      </c>
      <c r="E189" s="15">
        <v>0</v>
      </c>
      <c r="F189" s="15" t="s">
        <v>111</v>
      </c>
      <c r="G189" s="15">
        <v>0</v>
      </c>
      <c r="H189" s="15" t="s">
        <v>111</v>
      </c>
      <c r="I189" s="42">
        <v>0</v>
      </c>
      <c r="J189" s="15" t="s">
        <v>111</v>
      </c>
    </row>
    <row r="190" spans="1:10" s="56" customFormat="1" ht="30" x14ac:dyDescent="0.25">
      <c r="A190" s="18" t="s">
        <v>280</v>
      </c>
      <c r="B190" s="86" t="s">
        <v>405</v>
      </c>
      <c r="C190" s="15" t="s">
        <v>12</v>
      </c>
      <c r="D190" s="15">
        <v>0</v>
      </c>
      <c r="E190" s="15">
        <v>0</v>
      </c>
      <c r="F190" s="15">
        <v>0</v>
      </c>
      <c r="G190" s="15">
        <v>0</v>
      </c>
      <c r="H190" s="15">
        <v>0</v>
      </c>
      <c r="I190" s="42">
        <v>0</v>
      </c>
      <c r="J190" s="15">
        <v>0</v>
      </c>
    </row>
    <row r="191" spans="1:10" s="56" customFormat="1" ht="30" x14ac:dyDescent="0.25">
      <c r="A191" s="18" t="s">
        <v>282</v>
      </c>
      <c r="B191" s="86" t="s">
        <v>406</v>
      </c>
      <c r="C191" s="15" t="s">
        <v>12</v>
      </c>
      <c r="D191" s="15">
        <v>0</v>
      </c>
      <c r="E191" s="15">
        <v>0</v>
      </c>
      <c r="F191" s="15">
        <v>0</v>
      </c>
      <c r="G191" s="15">
        <v>0</v>
      </c>
      <c r="H191" s="15">
        <v>0</v>
      </c>
      <c r="I191" s="42">
        <v>0</v>
      </c>
      <c r="J191" s="15">
        <v>0</v>
      </c>
    </row>
    <row r="192" spans="1:10" s="56" customFormat="1" ht="30" x14ac:dyDescent="0.25">
      <c r="A192" s="18" t="s">
        <v>284</v>
      </c>
      <c r="B192" s="86" t="s">
        <v>407</v>
      </c>
      <c r="C192" s="15" t="s">
        <v>18</v>
      </c>
      <c r="D192" s="15">
        <v>0</v>
      </c>
      <c r="E192" s="15">
        <v>0</v>
      </c>
      <c r="F192" s="15" t="s">
        <v>111</v>
      </c>
      <c r="G192" s="15">
        <v>0</v>
      </c>
      <c r="H192" s="15" t="s">
        <v>111</v>
      </c>
      <c r="I192" s="42">
        <v>0</v>
      </c>
      <c r="J192" s="15" t="s">
        <v>111</v>
      </c>
    </row>
    <row r="193" spans="1:10" s="56" customFormat="1" ht="30" x14ac:dyDescent="0.25">
      <c r="A193" s="18" t="s">
        <v>354</v>
      </c>
      <c r="B193" s="86" t="s">
        <v>408</v>
      </c>
      <c r="C193" s="15" t="s">
        <v>18</v>
      </c>
      <c r="D193" s="15">
        <v>0</v>
      </c>
      <c r="E193" s="15">
        <v>0</v>
      </c>
      <c r="F193" s="15" t="s">
        <v>111</v>
      </c>
      <c r="G193" s="15">
        <v>0</v>
      </c>
      <c r="H193" s="15" t="s">
        <v>111</v>
      </c>
      <c r="I193" s="42">
        <v>0</v>
      </c>
      <c r="J193" s="15" t="s">
        <v>111</v>
      </c>
    </row>
    <row r="194" spans="1:10" s="56" customFormat="1" ht="30" x14ac:dyDescent="0.25">
      <c r="A194" s="18" t="s">
        <v>288</v>
      </c>
      <c r="B194" s="86" t="s">
        <v>409</v>
      </c>
      <c r="C194" s="15" t="s">
        <v>18</v>
      </c>
      <c r="D194" s="15">
        <v>0</v>
      </c>
      <c r="E194" s="15">
        <v>0</v>
      </c>
      <c r="F194" s="15">
        <v>0</v>
      </c>
      <c r="G194" s="15">
        <v>0</v>
      </c>
      <c r="H194" s="15">
        <v>0</v>
      </c>
      <c r="I194" s="42">
        <v>0</v>
      </c>
      <c r="J194" s="15">
        <v>0</v>
      </c>
    </row>
    <row r="195" spans="1:10" s="56" customFormat="1" ht="30" x14ac:dyDescent="0.25">
      <c r="A195" s="18" t="s">
        <v>290</v>
      </c>
      <c r="B195" s="86" t="s">
        <v>410</v>
      </c>
      <c r="C195" s="15" t="s">
        <v>18</v>
      </c>
      <c r="D195" s="15">
        <v>0</v>
      </c>
      <c r="E195" s="15">
        <v>0</v>
      </c>
      <c r="F195" s="15">
        <v>0</v>
      </c>
      <c r="G195" s="15">
        <v>0</v>
      </c>
      <c r="H195" s="15">
        <v>0</v>
      </c>
      <c r="I195" s="42">
        <v>0</v>
      </c>
      <c r="J195" s="15">
        <v>0</v>
      </c>
    </row>
    <row r="196" spans="1:10" s="56" customFormat="1" ht="30" x14ac:dyDescent="0.25">
      <c r="A196" s="18" t="s">
        <v>292</v>
      </c>
      <c r="B196" s="86" t="s">
        <v>411</v>
      </c>
      <c r="C196" s="15" t="s">
        <v>18</v>
      </c>
      <c r="D196" s="15">
        <v>0</v>
      </c>
      <c r="E196" s="15">
        <v>0</v>
      </c>
      <c r="F196" s="15">
        <v>0</v>
      </c>
      <c r="G196" s="15">
        <v>0</v>
      </c>
      <c r="H196" s="15">
        <v>0</v>
      </c>
      <c r="I196" s="42">
        <v>0</v>
      </c>
      <c r="J196" s="15">
        <v>0</v>
      </c>
    </row>
    <row r="197" spans="1:10" s="56" customFormat="1" ht="30" x14ac:dyDescent="0.25">
      <c r="A197" s="18" t="s">
        <v>294</v>
      </c>
      <c r="B197" s="86" t="s">
        <v>412</v>
      </c>
      <c r="C197" s="15" t="s">
        <v>18</v>
      </c>
      <c r="D197" s="15">
        <v>0</v>
      </c>
      <c r="E197" s="15">
        <v>0</v>
      </c>
      <c r="F197" s="15">
        <v>0</v>
      </c>
      <c r="G197" s="15">
        <v>0</v>
      </c>
      <c r="H197" s="15">
        <v>0</v>
      </c>
      <c r="I197" s="42">
        <v>0</v>
      </c>
      <c r="J197" s="15">
        <v>0</v>
      </c>
    </row>
    <row r="198" spans="1:10" s="56" customFormat="1" ht="30" x14ac:dyDescent="0.25">
      <c r="A198" s="18" t="s">
        <v>413</v>
      </c>
      <c r="B198" s="86" t="s">
        <v>414</v>
      </c>
      <c r="C198" s="15" t="s">
        <v>18</v>
      </c>
      <c r="D198" s="15">
        <v>0</v>
      </c>
      <c r="E198" s="15">
        <v>0</v>
      </c>
      <c r="F198" s="15" t="s">
        <v>111</v>
      </c>
      <c r="G198" s="15">
        <v>0</v>
      </c>
      <c r="H198" s="15" t="s">
        <v>111</v>
      </c>
      <c r="I198" s="42">
        <v>0</v>
      </c>
      <c r="J198" s="15" t="s">
        <v>111</v>
      </c>
    </row>
    <row r="199" spans="1:10" s="56" customFormat="1" x14ac:dyDescent="0.25">
      <c r="A199" s="18" t="s">
        <v>298</v>
      </c>
      <c r="B199" s="86" t="s">
        <v>415</v>
      </c>
      <c r="C199" s="15" t="s">
        <v>111</v>
      </c>
      <c r="D199" s="15" t="s">
        <v>111</v>
      </c>
      <c r="E199" s="15" t="s">
        <v>111</v>
      </c>
      <c r="F199" s="15" t="s">
        <v>111</v>
      </c>
      <c r="G199" s="15" t="s">
        <v>111</v>
      </c>
      <c r="H199" s="15" t="s">
        <v>111</v>
      </c>
      <c r="I199" s="42" t="s">
        <v>111</v>
      </c>
      <c r="J199" s="15" t="s">
        <v>111</v>
      </c>
    </row>
    <row r="200" spans="1:10" s="56" customFormat="1" ht="30" x14ac:dyDescent="0.25">
      <c r="A200" s="18" t="s">
        <v>362</v>
      </c>
      <c r="B200" s="86" t="s">
        <v>416</v>
      </c>
      <c r="C200" s="15" t="s">
        <v>198</v>
      </c>
      <c r="D200" s="15">
        <v>0</v>
      </c>
      <c r="E200" s="15">
        <v>0</v>
      </c>
      <c r="F200" s="15" t="s">
        <v>111</v>
      </c>
      <c r="G200" s="15">
        <v>0</v>
      </c>
      <c r="H200" s="15" t="s">
        <v>111</v>
      </c>
      <c r="I200" s="42">
        <v>0</v>
      </c>
      <c r="J200" s="15" t="s">
        <v>111</v>
      </c>
    </row>
    <row r="201" spans="1:10" s="56" customFormat="1" ht="30" x14ac:dyDescent="0.25">
      <c r="A201" s="18" t="s">
        <v>364</v>
      </c>
      <c r="B201" s="86" t="s">
        <v>417</v>
      </c>
      <c r="C201" s="15" t="s">
        <v>12</v>
      </c>
      <c r="D201" s="15">
        <v>0</v>
      </c>
      <c r="E201" s="15">
        <v>0</v>
      </c>
      <c r="F201" s="15" t="s">
        <v>111</v>
      </c>
      <c r="G201" s="15">
        <v>0</v>
      </c>
      <c r="H201" s="15" t="s">
        <v>111</v>
      </c>
      <c r="I201" s="42">
        <v>0</v>
      </c>
      <c r="J201" s="15" t="s">
        <v>111</v>
      </c>
    </row>
    <row r="202" spans="1:10" s="56" customFormat="1" ht="30" x14ac:dyDescent="0.25">
      <c r="A202" s="18" t="s">
        <v>304</v>
      </c>
      <c r="B202" s="86" t="s">
        <v>418</v>
      </c>
      <c r="C202" s="15" t="s">
        <v>18</v>
      </c>
      <c r="D202" s="15">
        <v>0</v>
      </c>
      <c r="E202" s="15">
        <v>0</v>
      </c>
      <c r="F202" s="15" t="s">
        <v>111</v>
      </c>
      <c r="G202" s="15">
        <v>0</v>
      </c>
      <c r="H202" s="15" t="s">
        <v>111</v>
      </c>
      <c r="I202" s="42">
        <v>0</v>
      </c>
      <c r="J202" s="15" t="s">
        <v>111</v>
      </c>
    </row>
    <row r="203" spans="1:10" s="56" customFormat="1" x14ac:dyDescent="0.25">
      <c r="A203" s="18" t="s">
        <v>419</v>
      </c>
      <c r="B203" s="86" t="s">
        <v>420</v>
      </c>
      <c r="C203" s="15" t="s">
        <v>111</v>
      </c>
      <c r="D203" s="15">
        <v>0</v>
      </c>
      <c r="E203" s="15">
        <v>0</v>
      </c>
      <c r="F203" s="15" t="s">
        <v>111</v>
      </c>
      <c r="G203" s="15">
        <v>0</v>
      </c>
      <c r="H203" s="15" t="s">
        <v>111</v>
      </c>
      <c r="I203" s="42">
        <v>0</v>
      </c>
      <c r="J203" s="15" t="s">
        <v>111</v>
      </c>
    </row>
    <row r="204" spans="1:10" s="56" customFormat="1" x14ac:dyDescent="0.25">
      <c r="A204" s="70" t="s">
        <v>421</v>
      </c>
      <c r="B204" s="15" t="s">
        <v>422</v>
      </c>
      <c r="C204" s="15" t="s">
        <v>207</v>
      </c>
      <c r="D204" s="15">
        <v>0</v>
      </c>
      <c r="E204" s="15">
        <v>0</v>
      </c>
      <c r="F204" s="15" t="s">
        <v>111</v>
      </c>
      <c r="G204" s="15">
        <v>0</v>
      </c>
      <c r="H204" s="15" t="s">
        <v>111</v>
      </c>
      <c r="I204" s="42">
        <v>0</v>
      </c>
      <c r="J204" s="15" t="s">
        <v>111</v>
      </c>
    </row>
    <row r="205" spans="1:10" s="56" customFormat="1" ht="30" x14ac:dyDescent="0.25">
      <c r="A205" s="70" t="s">
        <v>423</v>
      </c>
      <c r="B205" s="15" t="s">
        <v>424</v>
      </c>
      <c r="C205" s="15" t="s">
        <v>207</v>
      </c>
      <c r="D205" s="15">
        <v>0</v>
      </c>
      <c r="E205" s="15">
        <v>0</v>
      </c>
      <c r="F205" s="15" t="s">
        <v>111</v>
      </c>
      <c r="G205" s="15">
        <v>0</v>
      </c>
      <c r="H205" s="15" t="s">
        <v>111</v>
      </c>
      <c r="I205" s="42">
        <v>0</v>
      </c>
      <c r="J205" s="15" t="s">
        <v>111</v>
      </c>
    </row>
    <row r="206" spans="1:10" s="56" customFormat="1" x14ac:dyDescent="0.25">
      <c r="A206" s="70" t="s">
        <v>425</v>
      </c>
      <c r="B206" s="15" t="s">
        <v>426</v>
      </c>
      <c r="C206" s="15" t="s">
        <v>207</v>
      </c>
      <c r="D206" s="15">
        <v>0</v>
      </c>
      <c r="E206" s="15">
        <v>0</v>
      </c>
      <c r="F206" s="15" t="s">
        <v>111</v>
      </c>
      <c r="G206" s="15">
        <v>0</v>
      </c>
      <c r="H206" s="15" t="s">
        <v>111</v>
      </c>
      <c r="I206" s="42">
        <v>0</v>
      </c>
      <c r="J206" s="15" t="s">
        <v>111</v>
      </c>
    </row>
    <row r="207" spans="1:10" s="56" customFormat="1" ht="30" x14ac:dyDescent="0.25">
      <c r="A207" s="70" t="s">
        <v>427</v>
      </c>
      <c r="B207" s="15" t="s">
        <v>428</v>
      </c>
      <c r="C207" s="15" t="s">
        <v>17</v>
      </c>
      <c r="D207" s="15">
        <v>0</v>
      </c>
      <c r="E207" s="15">
        <v>0</v>
      </c>
      <c r="F207" s="15" t="s">
        <v>111</v>
      </c>
      <c r="G207" s="15">
        <v>0</v>
      </c>
      <c r="H207" s="15" t="s">
        <v>111</v>
      </c>
      <c r="I207" s="42">
        <v>0</v>
      </c>
      <c r="J207" s="15" t="s">
        <v>111</v>
      </c>
    </row>
    <row r="208" spans="1:10" s="56" customFormat="1" ht="30" x14ac:dyDescent="0.25">
      <c r="A208" s="70" t="s">
        <v>429</v>
      </c>
      <c r="B208" s="15" t="s">
        <v>430</v>
      </c>
      <c r="C208" s="15" t="s">
        <v>12</v>
      </c>
      <c r="D208" s="15">
        <v>0</v>
      </c>
      <c r="E208" s="15">
        <v>0</v>
      </c>
      <c r="F208" s="15" t="s">
        <v>111</v>
      </c>
      <c r="G208" s="15">
        <v>0</v>
      </c>
      <c r="H208" s="15" t="s">
        <v>111</v>
      </c>
      <c r="I208" s="42">
        <v>0</v>
      </c>
      <c r="J208" s="15" t="s">
        <v>111</v>
      </c>
    </row>
    <row r="209" spans="1:20" s="56" customFormat="1" x14ac:dyDescent="0.25">
      <c r="A209" s="70" t="s">
        <v>367</v>
      </c>
      <c r="B209" s="15">
        <v>54</v>
      </c>
      <c r="C209" s="15" t="s">
        <v>216</v>
      </c>
      <c r="D209" s="15" t="s">
        <v>111</v>
      </c>
      <c r="E209" s="15" t="s">
        <v>111</v>
      </c>
      <c r="F209" s="15" t="s">
        <v>111</v>
      </c>
      <c r="G209" s="15">
        <v>0</v>
      </c>
      <c r="H209" s="15" t="s">
        <v>111</v>
      </c>
      <c r="I209" s="42">
        <v>0</v>
      </c>
      <c r="J209" s="15" t="s">
        <v>111</v>
      </c>
    </row>
    <row r="210" spans="1:20" s="56" customFormat="1" x14ac:dyDescent="0.25">
      <c r="A210" s="70" t="s">
        <v>431</v>
      </c>
      <c r="B210" s="15">
        <v>55</v>
      </c>
      <c r="C210" s="15" t="s">
        <v>216</v>
      </c>
      <c r="D210" s="15" t="s">
        <v>111</v>
      </c>
      <c r="E210" s="15" t="s">
        <v>111</v>
      </c>
      <c r="F210" s="15" t="s">
        <v>111</v>
      </c>
      <c r="G210" s="15">
        <v>0</v>
      </c>
      <c r="H210" s="15" t="s">
        <v>111</v>
      </c>
      <c r="I210" s="42">
        <v>0</v>
      </c>
      <c r="J210" s="15" t="s">
        <v>111</v>
      </c>
    </row>
    <row r="211" spans="1:20" s="56" customFormat="1" x14ac:dyDescent="0.25">
      <c r="A211" s="70" t="s">
        <v>432</v>
      </c>
      <c r="B211" s="15">
        <v>56</v>
      </c>
      <c r="C211" s="15" t="s">
        <v>111</v>
      </c>
      <c r="D211" s="15" t="s">
        <v>111</v>
      </c>
      <c r="E211" s="15" t="s">
        <v>111</v>
      </c>
      <c r="F211" s="15">
        <v>0</v>
      </c>
      <c r="G211" s="15">
        <v>0</v>
      </c>
      <c r="H211" s="15">
        <v>0</v>
      </c>
      <c r="I211" s="42">
        <v>0</v>
      </c>
      <c r="J211" s="15">
        <v>100</v>
      </c>
    </row>
    <row r="212" spans="1:20" ht="3.75" customHeight="1" x14ac:dyDescent="0.25">
      <c r="A212" s="71"/>
      <c r="B212" s="72"/>
      <c r="C212" s="72"/>
      <c r="D212" s="72"/>
      <c r="E212" s="72"/>
      <c r="F212" s="72"/>
      <c r="G212" s="72"/>
      <c r="H212" s="72"/>
      <c r="I212" s="72"/>
      <c r="J212" s="72"/>
    </row>
    <row r="213" spans="1:20" s="73" customFormat="1" x14ac:dyDescent="0.25">
      <c r="A213" s="106" t="s">
        <v>433</v>
      </c>
      <c r="B213" s="106"/>
      <c r="C213" s="106"/>
      <c r="D213" s="106"/>
      <c r="E213" s="106"/>
      <c r="F213" s="106"/>
      <c r="G213" s="106"/>
      <c r="H213" s="106"/>
      <c r="I213" s="106"/>
      <c r="J213" s="106"/>
    </row>
    <row r="214" spans="1:20" s="73" customFormat="1" x14ac:dyDescent="0.25">
      <c r="A214" s="106" t="s">
        <v>434</v>
      </c>
      <c r="B214" s="106"/>
      <c r="C214" s="106"/>
      <c r="D214" s="106"/>
      <c r="E214" s="106"/>
      <c r="F214" s="106"/>
      <c r="G214" s="106"/>
      <c r="H214" s="106"/>
      <c r="I214" s="106"/>
      <c r="J214" s="106"/>
    </row>
    <row r="215" spans="1:20" s="73" customFormat="1" x14ac:dyDescent="0.25">
      <c r="A215" s="106" t="s">
        <v>435</v>
      </c>
      <c r="B215" s="106"/>
      <c r="C215" s="106"/>
      <c r="D215" s="106"/>
      <c r="E215" s="106"/>
      <c r="F215" s="106"/>
      <c r="G215" s="106"/>
      <c r="H215" s="106"/>
      <c r="I215" s="106"/>
      <c r="J215" s="106"/>
    </row>
    <row r="216" spans="1:20" s="73" customFormat="1" x14ac:dyDescent="0.25">
      <c r="A216" s="106" t="s">
        <v>27</v>
      </c>
      <c r="B216" s="106"/>
      <c r="C216" s="106"/>
      <c r="D216" s="106"/>
      <c r="E216" s="106"/>
      <c r="F216" s="106"/>
      <c r="G216" s="106"/>
      <c r="H216" s="106"/>
      <c r="I216" s="106"/>
      <c r="J216" s="106"/>
    </row>
    <row r="217" spans="1:20" s="73" customFormat="1" x14ac:dyDescent="0.25">
      <c r="A217" s="106" t="s">
        <v>436</v>
      </c>
      <c r="B217" s="106"/>
      <c r="C217" s="106"/>
      <c r="D217" s="106"/>
      <c r="E217" s="106"/>
      <c r="F217" s="106"/>
      <c r="G217" s="106"/>
      <c r="H217" s="106"/>
      <c r="I217" s="106"/>
      <c r="J217" s="106"/>
    </row>
    <row r="218" spans="1:20" s="73" customFormat="1" x14ac:dyDescent="0.25">
      <c r="A218" s="106" t="s">
        <v>437</v>
      </c>
      <c r="B218" s="106"/>
      <c r="C218" s="106"/>
      <c r="D218" s="106"/>
      <c r="E218" s="106"/>
      <c r="F218" s="106"/>
      <c r="G218" s="106"/>
      <c r="H218" s="106"/>
      <c r="I218" s="106"/>
      <c r="J218" s="106"/>
    </row>
    <row r="219" spans="1:20" s="73" customFormat="1" x14ac:dyDescent="0.25">
      <c r="A219" s="106" t="s">
        <v>438</v>
      </c>
      <c r="B219" s="106"/>
      <c r="C219" s="106"/>
      <c r="D219" s="106"/>
      <c r="E219" s="106"/>
      <c r="F219" s="106"/>
      <c r="G219" s="106"/>
      <c r="H219" s="106"/>
      <c r="I219" s="106"/>
      <c r="J219" s="106"/>
    </row>
    <row r="220" spans="1:20" s="73" customFormat="1" x14ac:dyDescent="0.25">
      <c r="A220" s="106" t="s">
        <v>439</v>
      </c>
      <c r="B220" s="106"/>
      <c r="C220" s="106"/>
      <c r="D220" s="106"/>
      <c r="E220" s="106"/>
      <c r="F220" s="106"/>
      <c r="G220" s="106"/>
      <c r="H220" s="106"/>
      <c r="I220" s="106"/>
      <c r="J220" s="106"/>
    </row>
    <row r="221" spans="1:20" x14ac:dyDescent="0.25">
      <c r="A221" s="107" t="s">
        <v>440</v>
      </c>
      <c r="B221" s="107"/>
      <c r="C221" s="107"/>
      <c r="D221" s="107"/>
      <c r="E221" s="107"/>
      <c r="F221" s="107"/>
      <c r="G221" s="107"/>
      <c r="H221" s="107"/>
      <c r="I221" s="107"/>
      <c r="J221" s="107"/>
      <c r="K221" s="107"/>
      <c r="L221" s="107"/>
      <c r="M221" s="107"/>
      <c r="N221" s="107"/>
      <c r="O221" s="107"/>
      <c r="P221" s="107"/>
      <c r="Q221" s="107"/>
      <c r="R221" s="107"/>
      <c r="S221" s="107"/>
      <c r="T221" s="107"/>
    </row>
    <row r="222" spans="1:20" x14ac:dyDescent="0.25">
      <c r="A222" s="74" t="s">
        <v>441</v>
      </c>
      <c r="B222" s="50"/>
      <c r="D222" s="75"/>
      <c r="E222" s="75"/>
      <c r="F222" s="75"/>
      <c r="G222" s="76"/>
      <c r="H222" s="75"/>
      <c r="I222" s="77"/>
      <c r="J222" s="75"/>
    </row>
    <row r="223" spans="1:20" x14ac:dyDescent="0.25">
      <c r="A223" s="50" t="s">
        <v>442</v>
      </c>
      <c r="B223" s="50"/>
      <c r="D223" s="75"/>
      <c r="E223" s="75"/>
      <c r="F223" s="75"/>
      <c r="G223" s="76"/>
      <c r="H223" s="75"/>
      <c r="I223" s="77"/>
      <c r="J223" s="75"/>
    </row>
  </sheetData>
  <autoFilter ref="A10:T211"/>
  <mergeCells count="29">
    <mergeCell ref="I1:J1"/>
    <mergeCell ref="A3:J5"/>
    <mergeCell ref="A8:A10"/>
    <mergeCell ref="B8:B10"/>
    <mergeCell ref="C8:C10"/>
    <mergeCell ref="D8:D10"/>
    <mergeCell ref="E8:E10"/>
    <mergeCell ref="F8:G8"/>
    <mergeCell ref="H8:J8"/>
    <mergeCell ref="F9:G9"/>
    <mergeCell ref="H9:I9"/>
    <mergeCell ref="J9:J10"/>
    <mergeCell ref="H65:H66"/>
    <mergeCell ref="I65:I66"/>
    <mergeCell ref="J65:J66"/>
    <mergeCell ref="A219:J219"/>
    <mergeCell ref="A220:J220"/>
    <mergeCell ref="B65:B66"/>
    <mergeCell ref="D65:D66"/>
    <mergeCell ref="E65:E66"/>
    <mergeCell ref="F65:F66"/>
    <mergeCell ref="G65:G66"/>
    <mergeCell ref="A221:T221"/>
    <mergeCell ref="A213:J213"/>
    <mergeCell ref="A214:J214"/>
    <mergeCell ref="A215:J215"/>
    <mergeCell ref="A216:J216"/>
    <mergeCell ref="A217:J217"/>
    <mergeCell ref="A218:J218"/>
  </mergeCells>
  <hyperlinks>
    <hyperlink ref="A57" r:id="rId1" display="https://login.consultant.ru/link/?req=doc&amp;base=LAW&amp;n=438795&amp;dst=101785"/>
    <hyperlink ref="A59" location="P1496" display="P1496"/>
    <hyperlink ref="A60" location="P1506" display="P1506"/>
    <hyperlink ref="A61" location="P1516" display="P1516"/>
    <hyperlink ref="A62" location="P1526" display="P1526"/>
    <hyperlink ref="A64" location="P1546" display="P1546"/>
    <hyperlink ref="A65" location="P305" display="P305"/>
  </hyperlinks>
  <printOptions horizontalCentered="1"/>
  <pageMargins left="0" right="0" top="0.33" bottom="0" header="0" footer="0"/>
  <pageSetup paperSize="9" scale="6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Прил. 6, Табл. 1</vt:lpstr>
      <vt:lpstr>Прил. 6, Таб. 2</vt:lpstr>
      <vt:lpstr>Прил. 7, Табл. 1</vt:lpstr>
      <vt:lpstr>Прил. 7, Таб. 2</vt:lpstr>
      <vt:lpstr>Прил. 8, Табл. 1</vt:lpstr>
      <vt:lpstr>Прил. 8, Таб. 2</vt:lpstr>
      <vt:lpstr>'Прил. 6, Таб. 2'!Заголовки_для_печати</vt:lpstr>
      <vt:lpstr>'Прил. 6, Табл. 1'!Заголовки_для_печати</vt:lpstr>
      <vt:lpstr>'Прил. 7, Таб. 2'!Заголовки_для_печати</vt:lpstr>
      <vt:lpstr>'Прил. 7, Табл. 1'!Заголовки_для_печати</vt:lpstr>
      <vt:lpstr>'Прил. 8, Таб. 2'!Заголовки_для_печати</vt:lpstr>
      <vt:lpstr>'Прил. 8, Табл. 1'!Заголовки_для_печати</vt:lpstr>
      <vt:lpstr>'Прил. 6, Таб. 2'!Область_печати</vt:lpstr>
      <vt:lpstr>'Прил. 6, Табл. 1'!Область_печати</vt:lpstr>
      <vt:lpstr>'Прил. 7, Таб. 2'!Область_печати</vt:lpstr>
      <vt:lpstr>'Прил. 7, Табл. 1'!Область_печати</vt:lpstr>
      <vt:lpstr>'Прил. 8, Таб. 2'!Область_печати</vt:lpstr>
      <vt:lpstr>'Прил. 8, Табл.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Кирдянова Диана Игоревна</dc:creator>
  <cp:lastModifiedBy>Храмкова Екатерина Вячеславовна</cp:lastModifiedBy>
  <cp:lastPrinted>2025-11-24T13:27:23Z</cp:lastPrinted>
  <dcterms:created xsi:type="dcterms:W3CDTF">2015-06-05T18:19:34Z</dcterms:created>
  <dcterms:modified xsi:type="dcterms:W3CDTF">2025-11-26T12:42:57Z</dcterms:modified>
</cp:coreProperties>
</file>